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5.xml" ContentType="application/vnd.openxmlformats-officedocument.spreadsheetml.comments+xml"/>
  <Override PartName="/xl/drawings/drawing17.xml" ContentType="application/vnd.openxmlformats-officedocument.drawing+xml"/>
  <Override PartName="/xl/comments16.xml" ContentType="application/vnd.openxmlformats-officedocument.spreadsheetml.comments+xml"/>
  <Override PartName="/xl/drawings/drawing18.xml" ContentType="application/vnd.openxmlformats-officedocument.drawing+xml"/>
  <Override PartName="/xl/comments17.xml" ContentType="application/vnd.openxmlformats-officedocument.spreadsheetml.comments+xml"/>
  <Override PartName="/xl/drawings/drawing19.xml" ContentType="application/vnd.openxmlformats-officedocument.drawing+xml"/>
  <Override PartName="/xl/comments18.xml" ContentType="application/vnd.openxmlformats-officedocument.spreadsheetml.comments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5" ContentType="application/binary"/>
  <Override PartName="/xl/commentsmeta4" ContentType="application/binary"/>
  <Override PartName="/xl/commentsmeta6" ContentType="application/binary"/>
  <Override PartName="/xl/commentsmeta7" ContentType="application/binary"/>
  <Override PartName="/xl/commentsmeta8" ContentType="application/binary"/>
  <Override PartName="/xl/commentsmeta9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QUIPO 36\Desktop\Planes de acción para publicar\"/>
    </mc:Choice>
  </mc:AlternateContent>
  <bookViews>
    <workbookView xWindow="0" yWindow="0" windowWidth="21600" windowHeight="7530" tabRatio="922"/>
  </bookViews>
  <sheets>
    <sheet name="ADUL1 10011" sheetId="1" r:id="rId1"/>
    <sheet name="ADUL2 10012" sheetId="2" r:id="rId2"/>
    <sheet name="P. EXT 10013" sheetId="3" r:id="rId3"/>
    <sheet name="H. CALLE 10014" sheetId="4" r:id="rId4"/>
    <sheet name="DISC 10056" sheetId="6" r:id="rId5"/>
    <sheet name="DISC 10055" sheetId="5" r:id="rId6"/>
    <sheet name="DISC 10061" sheetId="7" r:id="rId7"/>
    <sheet name="VICT10063" sheetId="8" r:id="rId8"/>
    <sheet name="ETNIAS 10071" sheetId="9" r:id="rId9"/>
    <sheet name="ETNIAS 10077" sheetId="10" r:id="rId10"/>
    <sheet name="CONTRATOS ETNIAS" sheetId="11" r:id="rId11"/>
    <sheet name="MUJER 10015" sheetId="12" r:id="rId12"/>
    <sheet name="MUJER 10016" sheetId="13" r:id="rId13"/>
    <sheet name="LGBTI 10017" sheetId="14" r:id="rId14"/>
    <sheet name="LGBTI 10018" sheetId="15" r:id="rId15"/>
    <sheet name="RELACION CONTRATOS MUJER " sheetId="21" r:id="rId16"/>
    <sheet name="NNA 0021" sheetId="16" r:id="rId17"/>
    <sheet name="NNA 0059" sheetId="17" r:id="rId18"/>
    <sheet name="JUV 0019" sheetId="18" r:id="rId19"/>
    <sheet name="JUV 0020" sheetId="19" r:id="rId20"/>
    <sheet name="RELACION CONTRATOS NN JUVENTUD" sheetId="20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2" roundtripDataChecksum="AZhwm+3agKfvNDHFRBrKdUf8EEJH49oFlMr6Zdzkmqg="/>
    </ext>
  </extLst>
</workbook>
</file>

<file path=xl/calcChain.xml><?xml version="1.0" encoding="utf-8"?>
<calcChain xmlns="http://schemas.openxmlformats.org/spreadsheetml/2006/main">
  <c r="I32" i="15" l="1"/>
  <c r="H33" i="15"/>
  <c r="H32" i="15"/>
  <c r="J24" i="15"/>
  <c r="J18" i="15"/>
  <c r="I23" i="19" l="1"/>
  <c r="I22" i="19"/>
  <c r="H21" i="19"/>
  <c r="P20" i="19"/>
  <c r="H20" i="19"/>
  <c r="F20" i="19"/>
  <c r="F21" i="19" s="1"/>
  <c r="O20" i="19" s="1"/>
  <c r="H19" i="19"/>
  <c r="H23" i="19" s="1"/>
  <c r="O18" i="19"/>
  <c r="H18" i="19"/>
  <c r="H22" i="19" s="1"/>
  <c r="I53" i="18"/>
  <c r="H53" i="18" s="1"/>
  <c r="H51" i="18"/>
  <c r="P50" i="18" s="1"/>
  <c r="Q50" i="18" s="1"/>
  <c r="O50" i="18"/>
  <c r="I50" i="18"/>
  <c r="H50" i="18"/>
  <c r="H49" i="18"/>
  <c r="O48" i="18"/>
  <c r="H48" i="18"/>
  <c r="H47" i="18"/>
  <c r="P46" i="18" s="1"/>
  <c r="O46" i="18"/>
  <c r="H46" i="18"/>
  <c r="H45" i="18"/>
  <c r="P44" i="18" s="1"/>
  <c r="Q44" i="18" s="1"/>
  <c r="O44" i="18"/>
  <c r="H44" i="18"/>
  <c r="P42" i="18"/>
  <c r="Q42" i="18" s="1"/>
  <c r="O42" i="18"/>
  <c r="H42" i="18"/>
  <c r="O40" i="18"/>
  <c r="H40" i="18"/>
  <c r="P40" i="18" s="1"/>
  <c r="Q40" i="18" s="1"/>
  <c r="O38" i="18"/>
  <c r="H38" i="18"/>
  <c r="P38" i="18" s="1"/>
  <c r="Q38" i="18" s="1"/>
  <c r="H37" i="18"/>
  <c r="O36" i="18"/>
  <c r="H36" i="18"/>
  <c r="H35" i="18"/>
  <c r="P34" i="18" s="1"/>
  <c r="F35" i="18"/>
  <c r="O34" i="18"/>
  <c r="H34" i="18"/>
  <c r="H33" i="18"/>
  <c r="P32" i="18" s="1"/>
  <c r="H32" i="18"/>
  <c r="F32" i="18"/>
  <c r="F33" i="18" s="1"/>
  <c r="O32" i="18" s="1"/>
  <c r="H31" i="18"/>
  <c r="P30" i="18"/>
  <c r="O30" i="18"/>
  <c r="H30" i="18"/>
  <c r="H29" i="18"/>
  <c r="P28" i="18"/>
  <c r="Q28" i="18" s="1"/>
  <c r="O28" i="18"/>
  <c r="H28" i="18"/>
  <c r="H27" i="18"/>
  <c r="O26" i="18"/>
  <c r="H26" i="18"/>
  <c r="H25" i="18"/>
  <c r="O24" i="18"/>
  <c r="I24" i="18"/>
  <c r="H24" i="18" s="1"/>
  <c r="H23" i="18"/>
  <c r="P22" i="18" s="1"/>
  <c r="Q22" i="18" s="1"/>
  <c r="O22" i="18"/>
  <c r="H22" i="18"/>
  <c r="H21" i="18"/>
  <c r="O20" i="18"/>
  <c r="I20" i="18"/>
  <c r="H20" i="18"/>
  <c r="H19" i="18"/>
  <c r="F19" i="18"/>
  <c r="L57" i="18" s="1"/>
  <c r="I18" i="18"/>
  <c r="H18" i="18" s="1"/>
  <c r="L43" i="17"/>
  <c r="I39" i="17"/>
  <c r="J37" i="17"/>
  <c r="K36" i="17" s="1"/>
  <c r="H37" i="17"/>
  <c r="O36" i="17"/>
  <c r="H36" i="17"/>
  <c r="H35" i="17"/>
  <c r="O34" i="17"/>
  <c r="I34" i="17"/>
  <c r="J36" i="17" s="1"/>
  <c r="H34" i="17"/>
  <c r="J33" i="17"/>
  <c r="H33" i="17"/>
  <c r="O32" i="17"/>
  <c r="I32" i="17"/>
  <c r="H32" i="17" s="1"/>
  <c r="P32" i="17" s="1"/>
  <c r="Q32" i="17" s="1"/>
  <c r="H31" i="17"/>
  <c r="O30" i="17"/>
  <c r="I30" i="17"/>
  <c r="H30" i="17" s="1"/>
  <c r="P30" i="17" s="1"/>
  <c r="H29" i="17"/>
  <c r="P28" i="17" s="1"/>
  <c r="O28" i="17"/>
  <c r="H28" i="17"/>
  <c r="H27" i="17"/>
  <c r="O26" i="17"/>
  <c r="I26" i="17"/>
  <c r="H26" i="17" s="1"/>
  <c r="H25" i="17"/>
  <c r="P24" i="17" s="1"/>
  <c r="Q24" i="17" s="1"/>
  <c r="O24" i="17"/>
  <c r="I24" i="17"/>
  <c r="H24" i="17" s="1"/>
  <c r="H23" i="17"/>
  <c r="O22" i="17"/>
  <c r="H22" i="17"/>
  <c r="H21" i="17"/>
  <c r="P20" i="17" s="1"/>
  <c r="O20" i="17"/>
  <c r="H20" i="17"/>
  <c r="H19" i="17"/>
  <c r="O18" i="17"/>
  <c r="I18" i="17"/>
  <c r="J32" i="17" s="1"/>
  <c r="K37" i="17" s="1"/>
  <c r="L37" i="16"/>
  <c r="H31" i="16"/>
  <c r="P30" i="16"/>
  <c r="Q30" i="16" s="1"/>
  <c r="O30" i="16"/>
  <c r="I30" i="16"/>
  <c r="H30" i="16"/>
  <c r="H29" i="16"/>
  <c r="P28" i="16" s="1"/>
  <c r="O28" i="16"/>
  <c r="I28" i="16"/>
  <c r="H28" i="16" s="1"/>
  <c r="H27" i="16"/>
  <c r="P26" i="16"/>
  <c r="Q26" i="16" s="1"/>
  <c r="O26" i="16"/>
  <c r="I26" i="16"/>
  <c r="H26" i="16"/>
  <c r="I25" i="16"/>
  <c r="H25" i="16" s="1"/>
  <c r="P24" i="16" s="1"/>
  <c r="O24" i="16"/>
  <c r="I24" i="16"/>
  <c r="H24" i="16"/>
  <c r="H23" i="16"/>
  <c r="P22" i="16" s="1"/>
  <c r="Q22" i="16" s="1"/>
  <c r="O22" i="16"/>
  <c r="H22" i="16"/>
  <c r="H21" i="16"/>
  <c r="O20" i="16"/>
  <c r="I20" i="16"/>
  <c r="H20" i="16" s="1"/>
  <c r="H19" i="16"/>
  <c r="P18" i="16"/>
  <c r="O18" i="16"/>
  <c r="I18" i="16"/>
  <c r="H18" i="16"/>
  <c r="I31" i="15"/>
  <c r="P30" i="15"/>
  <c r="O30" i="15"/>
  <c r="Q30" i="15" s="1"/>
  <c r="I30" i="15"/>
  <c r="I29" i="15"/>
  <c r="P28" i="15"/>
  <c r="O28" i="15"/>
  <c r="I28" i="15"/>
  <c r="I27" i="15"/>
  <c r="P26" i="15"/>
  <c r="O26" i="15"/>
  <c r="Q26" i="15" s="1"/>
  <c r="I26" i="15"/>
  <c r="I25" i="15"/>
  <c r="P24" i="15"/>
  <c r="O24" i="15"/>
  <c r="Q24" i="15" s="1"/>
  <c r="I24" i="15"/>
  <c r="I23" i="15"/>
  <c r="P22" i="15"/>
  <c r="O22" i="15"/>
  <c r="Q22" i="15" s="1"/>
  <c r="I22" i="15"/>
  <c r="I21" i="15"/>
  <c r="P20" i="15"/>
  <c r="O20" i="15"/>
  <c r="I20" i="15"/>
  <c r="I19" i="15"/>
  <c r="P18" i="15"/>
  <c r="Q18" i="15" s="1"/>
  <c r="O18" i="15"/>
  <c r="I18" i="15"/>
  <c r="H25" i="14"/>
  <c r="H24" i="14"/>
  <c r="I23" i="14"/>
  <c r="P22" i="14"/>
  <c r="O22" i="14"/>
  <c r="Q22" i="14" s="1"/>
  <c r="I22" i="14"/>
  <c r="I21" i="14"/>
  <c r="P20" i="14"/>
  <c r="O20" i="14"/>
  <c r="I20" i="14"/>
  <c r="I19" i="14"/>
  <c r="P18" i="14"/>
  <c r="O18" i="14"/>
  <c r="Q18" i="14" s="1"/>
  <c r="I18" i="14"/>
  <c r="H25" i="13"/>
  <c r="H24" i="13"/>
  <c r="I23" i="13"/>
  <c r="I25" i="13" s="1"/>
  <c r="P22" i="13"/>
  <c r="O22" i="13"/>
  <c r="Q22" i="13" s="1"/>
  <c r="I22" i="13"/>
  <c r="I21" i="13"/>
  <c r="P20" i="13"/>
  <c r="O20" i="13"/>
  <c r="I20" i="13"/>
  <c r="I19" i="13"/>
  <c r="P18" i="13"/>
  <c r="O18" i="13"/>
  <c r="Q18" i="13" s="1"/>
  <c r="I18" i="13"/>
  <c r="I24" i="13" s="1"/>
  <c r="H49" i="12"/>
  <c r="I48" i="12"/>
  <c r="H48" i="12"/>
  <c r="I47" i="12"/>
  <c r="P46" i="12"/>
  <c r="O46" i="12"/>
  <c r="Q46" i="12" s="1"/>
  <c r="P44" i="12"/>
  <c r="O44" i="12"/>
  <c r="Q44" i="12" s="1"/>
  <c r="I43" i="12"/>
  <c r="P42" i="12"/>
  <c r="O42" i="12"/>
  <c r="Q42" i="12" s="1"/>
  <c r="I41" i="12"/>
  <c r="P40" i="12"/>
  <c r="O40" i="12"/>
  <c r="Q40" i="12" s="1"/>
  <c r="P38" i="12"/>
  <c r="Q38" i="12" s="1"/>
  <c r="O38" i="12"/>
  <c r="P36" i="12"/>
  <c r="O36" i="12"/>
  <c r="I35" i="12"/>
  <c r="P34" i="12"/>
  <c r="O34" i="12"/>
  <c r="I33" i="12"/>
  <c r="P32" i="12"/>
  <c r="Q32" i="12" s="1"/>
  <c r="O32" i="12"/>
  <c r="P30" i="12"/>
  <c r="O30" i="12"/>
  <c r="Q30" i="12" s="1"/>
  <c r="I29" i="12"/>
  <c r="P28" i="12"/>
  <c r="O28" i="12"/>
  <c r="Q28" i="12" s="1"/>
  <c r="P26" i="12"/>
  <c r="O26" i="12"/>
  <c r="Q26" i="12" s="1"/>
  <c r="P24" i="12"/>
  <c r="O24" i="12"/>
  <c r="Q24" i="12" s="1"/>
  <c r="P22" i="12"/>
  <c r="Q22" i="12" s="1"/>
  <c r="O22" i="12"/>
  <c r="I21" i="12"/>
  <c r="P20" i="12"/>
  <c r="O20" i="12"/>
  <c r="P18" i="18" l="1"/>
  <c r="Q18" i="16"/>
  <c r="Q20" i="17"/>
  <c r="Q28" i="17"/>
  <c r="P26" i="18"/>
  <c r="Q26" i="18" s="1"/>
  <c r="I49" i="12"/>
  <c r="Q30" i="17"/>
  <c r="Q20" i="12"/>
  <c r="Q36" i="12"/>
  <c r="Q20" i="14"/>
  <c r="I33" i="15"/>
  <c r="Q28" i="15"/>
  <c r="P22" i="17"/>
  <c r="Q22" i="17" s="1"/>
  <c r="Q46" i="18"/>
  <c r="Q20" i="19"/>
  <c r="Q20" i="15"/>
  <c r="Q34" i="12"/>
  <c r="Q20" i="13"/>
  <c r="I24" i="14"/>
  <c r="I25" i="14"/>
  <c r="Q24" i="16"/>
  <c r="Q28" i="16"/>
  <c r="H18" i="17"/>
  <c r="H38" i="17" s="1"/>
  <c r="P34" i="17"/>
  <c r="Q34" i="17" s="1"/>
  <c r="P36" i="17"/>
  <c r="Q36" i="17" s="1"/>
  <c r="P20" i="18"/>
  <c r="Q20" i="18" s="1"/>
  <c r="Q30" i="18"/>
  <c r="P36" i="18"/>
  <c r="Q36" i="18" s="1"/>
  <c r="P48" i="18"/>
  <c r="Q48" i="18" s="1"/>
  <c r="P18" i="19"/>
  <c r="Q18" i="19" s="1"/>
  <c r="P24" i="18"/>
  <c r="Q24" i="18" s="1"/>
  <c r="Q32" i="18"/>
  <c r="Q34" i="18"/>
  <c r="I52" i="18"/>
  <c r="H52" i="18" s="1"/>
  <c r="O18" i="18"/>
  <c r="Q18" i="18" s="1"/>
  <c r="P26" i="17"/>
  <c r="Q26" i="17" s="1"/>
  <c r="I38" i="17"/>
  <c r="H39" i="17"/>
  <c r="P20" i="16"/>
  <c r="Q20" i="16" s="1"/>
  <c r="H32" i="16"/>
  <c r="H33" i="16"/>
  <c r="I33" i="16"/>
  <c r="I32" i="16"/>
  <c r="P18" i="17" l="1"/>
  <c r="Q18" i="17" s="1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F23" i="10" l="1"/>
  <c r="F22" i="10"/>
  <c r="H21" i="10"/>
  <c r="H23" i="10" s="1"/>
  <c r="H20" i="10"/>
  <c r="H19" i="10"/>
  <c r="H18" i="10"/>
  <c r="I27" i="9"/>
  <c r="F27" i="9"/>
  <c r="I26" i="9"/>
  <c r="F26" i="9"/>
  <c r="H25" i="9"/>
  <c r="P24" i="9"/>
  <c r="O24" i="9"/>
  <c r="H24" i="9"/>
  <c r="H23" i="9"/>
  <c r="P22" i="9"/>
  <c r="Q22" i="9" s="1"/>
  <c r="O22" i="9"/>
  <c r="H22" i="9"/>
  <c r="H21" i="9"/>
  <c r="P20" i="9" s="1"/>
  <c r="O20" i="9"/>
  <c r="H20" i="9"/>
  <c r="H19" i="9"/>
  <c r="O18" i="9"/>
  <c r="H18" i="9"/>
  <c r="H26" i="9" s="1"/>
  <c r="L35" i="8"/>
  <c r="K35" i="8"/>
  <c r="J35" i="8"/>
  <c r="I35" i="8"/>
  <c r="H35" i="8" s="1"/>
  <c r="F35" i="8"/>
  <c r="L34" i="8"/>
  <c r="K34" i="8"/>
  <c r="J34" i="8"/>
  <c r="I34" i="8"/>
  <c r="F34" i="8"/>
  <c r="O32" i="8"/>
  <c r="H32" i="8"/>
  <c r="P32" i="8" s="1"/>
  <c r="Q32" i="8" s="1"/>
  <c r="H31" i="8"/>
  <c r="O30" i="8"/>
  <c r="H30" i="8"/>
  <c r="H29" i="8"/>
  <c r="P28" i="8" s="1"/>
  <c r="O28" i="8"/>
  <c r="H28" i="8"/>
  <c r="H27" i="8"/>
  <c r="P26" i="8" s="1"/>
  <c r="O26" i="8"/>
  <c r="H26" i="8"/>
  <c r="H25" i="8"/>
  <c r="O24" i="8"/>
  <c r="H24" i="8"/>
  <c r="H23" i="8"/>
  <c r="O22" i="8"/>
  <c r="H22" i="8"/>
  <c r="H21" i="8"/>
  <c r="P20" i="8" s="1"/>
  <c r="O20" i="8"/>
  <c r="H20" i="8"/>
  <c r="H19" i="8"/>
  <c r="P18" i="8" s="1"/>
  <c r="O18" i="8"/>
  <c r="H18" i="8"/>
  <c r="L23" i="7"/>
  <c r="K23" i="7"/>
  <c r="J23" i="7"/>
  <c r="I23" i="7"/>
  <c r="F23" i="7"/>
  <c r="L22" i="7"/>
  <c r="K22" i="7"/>
  <c r="J22" i="7"/>
  <c r="I22" i="7"/>
  <c r="F22" i="7"/>
  <c r="H21" i="7"/>
  <c r="O20" i="7"/>
  <c r="H20" i="7"/>
  <c r="H19" i="7"/>
  <c r="O18" i="7"/>
  <c r="H18" i="7"/>
  <c r="F21" i="6"/>
  <c r="O20" i="6" s="1"/>
  <c r="F20" i="6"/>
  <c r="H19" i="6"/>
  <c r="O18" i="6"/>
  <c r="H18" i="6"/>
  <c r="H20" i="6" s="1"/>
  <c r="L23" i="5"/>
  <c r="K23" i="5"/>
  <c r="J23" i="5"/>
  <c r="I23" i="5"/>
  <c r="F23" i="5"/>
  <c r="O22" i="5" s="1"/>
  <c r="L22" i="5"/>
  <c r="K22" i="5"/>
  <c r="J22" i="5"/>
  <c r="I22" i="5"/>
  <c r="F22" i="5"/>
  <c r="H21" i="5"/>
  <c r="O20" i="5"/>
  <c r="H20" i="5"/>
  <c r="H19" i="5"/>
  <c r="O18" i="5"/>
  <c r="H18" i="5"/>
  <c r="L27" i="4"/>
  <c r="K27" i="4"/>
  <c r="J27" i="4"/>
  <c r="I27" i="4"/>
  <c r="F27" i="4"/>
  <c r="L26" i="4"/>
  <c r="K26" i="4"/>
  <c r="J26" i="4"/>
  <c r="I26" i="4"/>
  <c r="F26" i="4"/>
  <c r="H25" i="4"/>
  <c r="P24" i="4" s="1"/>
  <c r="O24" i="4"/>
  <c r="H24" i="4"/>
  <c r="H23" i="4"/>
  <c r="P22" i="4" s="1"/>
  <c r="O22" i="4"/>
  <c r="H22" i="4"/>
  <c r="H21" i="4"/>
  <c r="O20" i="4"/>
  <c r="H20" i="4"/>
  <c r="H19" i="4"/>
  <c r="O18" i="4"/>
  <c r="H18" i="4"/>
  <c r="L39" i="3"/>
  <c r="K39" i="3"/>
  <c r="J39" i="3"/>
  <c r="I39" i="3"/>
  <c r="F39" i="3"/>
  <c r="L43" i="3" s="1"/>
  <c r="L38" i="3"/>
  <c r="K38" i="3"/>
  <c r="J38" i="3"/>
  <c r="I38" i="3"/>
  <c r="F38" i="3"/>
  <c r="P36" i="3"/>
  <c r="O36" i="3"/>
  <c r="P34" i="3"/>
  <c r="O34" i="3"/>
  <c r="P32" i="3"/>
  <c r="O32" i="3"/>
  <c r="P30" i="3"/>
  <c r="O30" i="3"/>
  <c r="P28" i="3"/>
  <c r="O28" i="3"/>
  <c r="P26" i="3"/>
  <c r="O26" i="3"/>
  <c r="P24" i="3"/>
  <c r="O24" i="3"/>
  <c r="H38" i="3"/>
  <c r="P22" i="3"/>
  <c r="O22" i="3"/>
  <c r="Q22" i="3" s="1"/>
  <c r="P20" i="3"/>
  <c r="O20" i="3"/>
  <c r="P18" i="3"/>
  <c r="O18" i="3"/>
  <c r="L25" i="2"/>
  <c r="K25" i="2"/>
  <c r="J25" i="2"/>
  <c r="I25" i="2"/>
  <c r="F25" i="2"/>
  <c r="L29" i="2" s="1"/>
  <c r="L24" i="2"/>
  <c r="K24" i="2"/>
  <c r="J24" i="2"/>
  <c r="I24" i="2"/>
  <c r="F24" i="2"/>
  <c r="H23" i="2"/>
  <c r="O22" i="2"/>
  <c r="H22" i="2"/>
  <c r="H21" i="2"/>
  <c r="O20" i="2"/>
  <c r="H20" i="2"/>
  <c r="P20" i="2" s="1"/>
  <c r="H19" i="2"/>
  <c r="O18" i="2"/>
  <c r="H18" i="2"/>
  <c r="L29" i="1"/>
  <c r="K29" i="1"/>
  <c r="J29" i="1"/>
  <c r="I29" i="1"/>
  <c r="F29" i="1"/>
  <c r="L28" i="1"/>
  <c r="K28" i="1"/>
  <c r="J28" i="1"/>
  <c r="I28" i="1"/>
  <c r="F28" i="1"/>
  <c r="H27" i="1"/>
  <c r="O26" i="1"/>
  <c r="H26" i="1"/>
  <c r="P26" i="1" s="1"/>
  <c r="Q26" i="1" s="1"/>
  <c r="H25" i="1"/>
  <c r="O24" i="1"/>
  <c r="H24" i="1"/>
  <c r="H23" i="1"/>
  <c r="H29" i="1" s="1"/>
  <c r="O22" i="1"/>
  <c r="H22" i="1"/>
  <c r="H21" i="1"/>
  <c r="O20" i="1"/>
  <c r="H20" i="1"/>
  <c r="H19" i="1"/>
  <c r="O18" i="1"/>
  <c r="H18" i="1"/>
  <c r="P18" i="1" s="1"/>
  <c r="Q18" i="1" s="1"/>
  <c r="Q26" i="8" l="1"/>
  <c r="H27" i="4"/>
  <c r="H23" i="5"/>
  <c r="Q26" i="3"/>
  <c r="Q34" i="3"/>
  <c r="Q24" i="4"/>
  <c r="P18" i="6"/>
  <c r="Q18" i="6" s="1"/>
  <c r="P20" i="7"/>
  <c r="Q20" i="7" s="1"/>
  <c r="Q20" i="8"/>
  <c r="P24" i="8"/>
  <c r="Q24" i="8" s="1"/>
  <c r="H22" i="7"/>
  <c r="P22" i="8"/>
  <c r="Q22" i="8" s="1"/>
  <c r="O28" i="1"/>
  <c r="H26" i="4"/>
  <c r="H21" i="6"/>
  <c r="P20" i="6" s="1"/>
  <c r="Q20" i="6" s="1"/>
  <c r="Q28" i="3"/>
  <c r="Q36" i="3"/>
  <c r="P20" i="4"/>
  <c r="Q20" i="4" s="1"/>
  <c r="P20" i="5"/>
  <c r="Q20" i="5" s="1"/>
  <c r="O22" i="7"/>
  <c r="Q28" i="8"/>
  <c r="O34" i="8"/>
  <c r="H27" i="9"/>
  <c r="P26" i="9" s="1"/>
  <c r="Q26" i="9" s="1"/>
  <c r="O26" i="9"/>
  <c r="H22" i="10"/>
  <c r="Q20" i="3"/>
  <c r="Q22" i="4"/>
  <c r="H22" i="5"/>
  <c r="Q18" i="8"/>
  <c r="Q20" i="9"/>
  <c r="H24" i="2"/>
  <c r="P20" i="1"/>
  <c r="P24" i="1"/>
  <c r="Q24" i="1" s="1"/>
  <c r="O24" i="2"/>
  <c r="Q18" i="3"/>
  <c r="P18" i="7"/>
  <c r="Q18" i="7" s="1"/>
  <c r="P30" i="8"/>
  <c r="Q30" i="8" s="1"/>
  <c r="H34" i="8"/>
  <c r="P34" i="8" s="1"/>
  <c r="Q24" i="9"/>
  <c r="H28" i="1"/>
  <c r="P28" i="1" s="1"/>
  <c r="Q28" i="1" s="1"/>
  <c r="Q20" i="1"/>
  <c r="Q20" i="2"/>
  <c r="P18" i="2"/>
  <c r="Q18" i="2" s="1"/>
  <c r="P22" i="2"/>
  <c r="Q22" i="2" s="1"/>
  <c r="H25" i="2"/>
  <c r="Q24" i="3"/>
  <c r="Q32" i="3"/>
  <c r="Q30" i="3"/>
  <c r="P22" i="5"/>
  <c r="Q22" i="5" s="1"/>
  <c r="H23" i="7"/>
  <c r="P22" i="1"/>
  <c r="Q22" i="1" s="1"/>
  <c r="H39" i="3"/>
  <c r="P18" i="4"/>
  <c r="Q18" i="4" s="1"/>
  <c r="P18" i="5"/>
  <c r="Q18" i="5" s="1"/>
  <c r="P18" i="9"/>
  <c r="Q18" i="9" s="1"/>
  <c r="P24" i="2" l="1"/>
  <c r="Q24" i="2" s="1"/>
  <c r="P22" i="7"/>
  <c r="Q22" i="7" s="1"/>
  <c r="Q34" i="8"/>
</calcChain>
</file>

<file path=xl/comments1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ID#AAABW8W-Xbc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ID#AAABW8W-XZ8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ID#AAABW8W-XbQ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ID#AAABW8W-Xag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ID#AAABW8W-Xas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rObmq0aM5lYCbPVSAiMunQ/vlMw=="/>
    </ext>
  </extLst>
</comments>
</file>

<file path=xl/comments10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ID#AAABW8W-XaM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ID#AAABW8W-Xa8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ID#AAABW8W-Xck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ID#AAABW8W-Xb4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ID#AAABW8W-XcY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AazoysgJ5dK2PvKIguXOxJz+jxQ=="/>
    </ext>
  </extLst>
</comments>
</file>

<file path=xl/comments11.xml><?xml version="1.0" encoding="utf-8"?>
<comments xmlns="http://schemas.openxmlformats.org/spreadsheetml/2006/main">
  <authors>
    <author>equipo 60</author>
  </authors>
  <commentList>
    <comment ref="B17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primero el código MGA y luego la meta personalizada en el PD</t>
        </r>
      </text>
    </comment>
    <comment ref="C17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 deben relacionar las actividades para el cumplimiento de la meta de acuerdol al proyecto de inversión</t>
        </r>
      </text>
    </comment>
    <comment ref="E17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parámetro o unidad de medida relacionada con la actividad, ejemplo: porcentaje, número, kilo, grados, hectáreas, etc.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F17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valor programado y ejecutado a nivel físico por cada una de las actividades</t>
        </r>
      </text>
    </comment>
    <comment ref="H17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valor programado en el presupuesto y ejecutado anivel de las obligaciones generadas (OP)</t>
        </r>
      </text>
    </comment>
  </commentList>
</comments>
</file>

<file path=xl/comments12.xml><?xml version="1.0" encoding="utf-8"?>
<comments xmlns="http://schemas.openxmlformats.org/spreadsheetml/2006/main">
  <authors>
    <author>equipo 60</author>
  </authors>
  <commentList>
    <comment ref="B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primero el código MGA y luego la meta personalizada en el PD</t>
        </r>
      </text>
    </comment>
    <comment ref="C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 deben relacionar las actividades para el cumplimiento de la meta de acuerdol al proyecto de inversión</t>
        </r>
      </text>
    </comment>
    <comment ref="E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parámetro o unidad de medida relacionada con la actividad, ejemplo: porcentaje, número, kilo, grados, hectáreas, etc.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F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valor programado y ejecutado a nivel físico por cada una de las actividades</t>
        </r>
      </text>
    </comment>
    <comment ref="H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valor programado en el presupuesto y ejecutado anivel de las obligaciones generadas (OP)</t>
        </r>
      </text>
    </comment>
  </commentList>
</comments>
</file>

<file path=xl/comments13.xml><?xml version="1.0" encoding="utf-8"?>
<comments xmlns="http://schemas.openxmlformats.org/spreadsheetml/2006/main">
  <authors>
    <author>equipo 60</author>
  </authors>
  <commentList>
    <comment ref="B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primero el código MGA y luego la meta personalizada en el PD</t>
        </r>
      </text>
    </comment>
    <comment ref="C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 deben relacionar las actividades para el cumplimiento de la meta de acuerdol al proyecto de inversión</t>
        </r>
      </text>
    </comment>
    <comment ref="E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parámetro o unidad de medida relacionada con la actividad, ejemplo: porcentaje, número, kilo, grados, hectáreas, etc.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F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valor programado y ejecutado a nivel físico por cada una de las actividades</t>
        </r>
      </text>
    </comment>
    <comment ref="H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valor programado en el presupuesto y ejecutado anivel de las obligaciones generadas (OP)</t>
        </r>
      </text>
    </comment>
  </commentList>
</comments>
</file>

<file path=xl/comments14.xml><?xml version="1.0" encoding="utf-8"?>
<comments xmlns="http://schemas.openxmlformats.org/spreadsheetml/2006/main">
  <authors>
    <author>equipo 60</author>
  </authors>
  <commentList>
    <comment ref="B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primero el código MGA y luego la meta personalizada en el PD</t>
        </r>
      </text>
    </comment>
    <comment ref="C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 deben relacionar las actividades para el cumplimiento de la meta de acuerdol al proyecto de inversión</t>
        </r>
      </text>
    </comment>
    <comment ref="E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parámetro o unidad de medida relacionada con la actividad, ejemplo: porcentaje, número, kilo, grados, hectáreas, etc.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F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valor programado y ejecutado a nivel físico por cada una de las actividades</t>
        </r>
      </text>
    </comment>
    <comment ref="H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valor programado en el presupuesto y ejecutado anivel de las obligaciones generadas (OP)</t>
        </r>
      </text>
    </comment>
  </commentList>
</comments>
</file>

<file path=xl/comments15.xml><?xml version="1.0" encoding="utf-8"?>
<comments xmlns="http://schemas.openxmlformats.org/spreadsheetml/2006/main">
  <authors>
    <author>equipo 60</author>
  </authors>
  <commentList>
    <comment ref="B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primero el código MGA y luego la meta personalizada en el PD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Se deben relacionar las actividades para el cumplimiento de la meta de acuerdol al proyecto de inversión</t>
        </r>
      </text>
    </comment>
    <comment ref="E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parámetro o unidad de medida relacionada con la actividad, ejemplo: porcentaje, número, kilo, grados, hectáreas,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valor programado y ejecutado a nivel físico por cada una de las actividades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valor programado en el presupuesto y ejecutado anivel de las obligaciones generadas (OP)</t>
        </r>
      </text>
    </comment>
  </commentList>
</comments>
</file>

<file path=xl/comments16.xml><?xml version="1.0" encoding="utf-8"?>
<comments xmlns="http://schemas.openxmlformats.org/spreadsheetml/2006/main">
  <authors>
    <author>equipo 60</author>
  </authors>
  <commentList>
    <comment ref="B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primero el código MGA y luego la meta personalizada en el PD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Se deben relacionar las actividades para el cumplimiento de la meta de acuerdol al proyecto de inversión</t>
        </r>
      </text>
    </comment>
    <comment ref="E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parámetro o unidad de medida relacionada con la actividad, ejemplo: porcentaje, número, kilo, grados, hectáreas,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valor programado y ejecutado a nivel físico por cada una de las actividades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valor programado en el presupuesto y ejecutado anivel de las obligaciones generadas (OP)</t>
        </r>
      </text>
    </comment>
  </commentList>
</comments>
</file>

<file path=xl/comments17.xml><?xml version="1.0" encoding="utf-8"?>
<comments xmlns="http://schemas.openxmlformats.org/spreadsheetml/2006/main">
  <authors>
    <author>equipo 60</author>
  </authors>
  <commentList>
    <comment ref="B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primero el código MGA y luego la meta personalizada en el PD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Se deben relacionar las actividades para el cumplimiento de la meta de acuerdol al proyecto de inversión</t>
        </r>
      </text>
    </comment>
    <comment ref="E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parámetro o unidad de medida relacionada con la actividad, ejemplo: porcentaje, número, kilo, grados, hectáreas,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valor programado y ejecutado a nivel físico por cada una de las actividades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valor programado en el presupuesto y ejecutado anivel de las obligaciones generadas (OP)</t>
        </r>
      </text>
    </comment>
  </commentList>
</comments>
</file>

<file path=xl/comments18.xml><?xml version="1.0" encoding="utf-8"?>
<comments xmlns="http://schemas.openxmlformats.org/spreadsheetml/2006/main">
  <authors>
    <author>equipo 60</author>
  </authors>
  <commentList>
    <comment ref="B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primero el código MGA y luego la meta personalizada en el PD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Se deben relacionar las actividades para el cumplimiento de la meta de acuerdol al proyecto de inversión</t>
        </r>
      </text>
    </comment>
    <comment ref="E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parámetro o unidad de medida relacionada con la actividad, ejemplo: porcentaje, número, kilo, grados, hectáreas,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valor programado y ejecutado a nivel físico por cada una de las actividades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valor programado en el presupuesto y ejecutado anivel de las obligaciones generadas (OP)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ID#AAABW8W-XbM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ID#AAABW8W-XbI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ID#AAABW8W-Xc4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ID#AAABW8W-Xbk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ID#AAABW8W-Xbw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nW/OxEdYLfYV5WRnoqVmg5YYDRA=="/>
    </ext>
  </extLst>
</comments>
</file>

<file path=xl/comments3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ID#AAABW8W-XcQ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ID#AAABW8W-XaY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ID#AAABW8W-XZ0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ID#AAABW8W-XcI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ID#AAABW8W-Xcs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ysbdE32K65K1wlmzzlel7Y1gExA=="/>
    </ext>
  </extLst>
</comments>
</file>

<file path=xl/comments4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ID#AAABW8W-XbA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ID#AAABW8W-Xbo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ID#AAABW8W-XcA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ID#AAABW8W-Xaw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ID#AAABW8W-Xcw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wT0ZfdUxcF8gM1C/pnl/MabgciQ=="/>
    </ext>
  </extLst>
</comments>
</file>

<file path=xl/comments5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ID#AAABW8W-Xcc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ID#AAABW8W-Xc0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ID#AAABW8W-Xac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ID#AAABW8W-XcM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ID#AAABW8W-XaE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jnSJ+hJpDR48w7bJ5t857fkUh3A=="/>
    </ext>
  </extLst>
</comments>
</file>

<file path=xl/comments6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ID#AAABW8W-Xa4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ID#AAABW8W-Xcg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ID#AAABW8W-Xbs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ID#AAABW8W-Xak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ID#AAABW8W-Xb8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/iaULYprZLWvEMOZWr4ynJneIpA=="/>
    </ext>
  </extLst>
</comments>
</file>

<file path=xl/comments7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ID#AAABW8W-Xa0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ID#AAABW8W-XaU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ID#AAABW8W-XbE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ID#AAABW8W-XaA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ID#AAABW8W-Xco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a7Eu3TqM/QNz8WNV3YAzo6aiV/Q=="/>
    </ext>
  </extLst>
</comments>
</file>

<file path=xl/comments8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ID#AAABW8W-XcU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ID#AAABW8W-Xbg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ID#AAABW8W-XaQ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ID#AAABW8W-XcE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ID#AAABW8W-XZ4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CSAUEGqRAhyLdYtoWoL2KRa57tg=="/>
    </ext>
  </extLst>
</comments>
</file>

<file path=xl/comments9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ID#AAABW8W-Xb0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ID#AAABW8W-XaI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ID#AAABW8W-XbY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ID#AAABW8W-XbU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ID#AAABW8W-Xao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LOa6vUU9yQRwO0VTuYnqtNnS/8Q=="/>
    </ext>
  </extLst>
</comments>
</file>

<file path=xl/sharedStrings.xml><?xml version="1.0" encoding="utf-8"?>
<sst xmlns="http://schemas.openxmlformats.org/spreadsheetml/2006/main" count="3304" uniqueCount="962">
  <si>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</si>
  <si>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</si>
  <si>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</si>
  <si>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</si>
  <si>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</si>
  <si>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</si>
  <si>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t xml:space="preserve">SECRETARÍA / ENTIDAD:                                                           </t>
  </si>
  <si>
    <t>SECRETARÍA DE DESARROLLO SOCIAL COMUNITARIO</t>
  </si>
  <si>
    <t>GRUPO: DIRECCIÓN DE GRUPOS ETNICOS Y POBLACIÓN VULNERABLE</t>
  </si>
  <si>
    <t xml:space="preserve">FECHA DE PROGRAMACION: </t>
  </si>
  <si>
    <t>1 de Enero de 2024</t>
  </si>
  <si>
    <t>FECHA DE  SEGUIMIENTO: 30 de septiembre</t>
  </si>
  <si>
    <t>LINEA ESTRATEGICA:</t>
  </si>
  <si>
    <t>CULTURA Y SOCIEDAD PARA TODOS</t>
  </si>
  <si>
    <r>
      <rPr>
        <b/>
        <sz val="16"/>
        <color theme="1"/>
        <rFont val="Arial"/>
        <family val="2"/>
      </rPr>
      <t xml:space="preserve">Objetivos:  </t>
    </r>
    <r>
      <rPr>
        <sz val="16"/>
        <color theme="1"/>
        <rFont val="Arial"/>
        <family val="2"/>
      </rPr>
      <t>Beneficiar a la población adulto mayor vulnerable por medio de la oferta institucional</t>
    </r>
  </si>
  <si>
    <t xml:space="preserve">RELACION DE CONTRATOS Y CONVENIOS </t>
  </si>
  <si>
    <t>SECTOR:</t>
  </si>
  <si>
    <t>INCLUSION SOCIAL Y RECONCILIANCION</t>
  </si>
  <si>
    <t>No</t>
  </si>
  <si>
    <t>OBJETO</t>
  </si>
  <si>
    <t>VALOR</t>
  </si>
  <si>
    <t xml:space="preserve">PROGRAMA:  </t>
  </si>
  <si>
    <t>4104 – Atención integral de población en situación permanente de desprotección social y/o familiar</t>
  </si>
  <si>
    <t xml:space="preserve">NOMBRE  DEL PROYECTO POAI: </t>
  </si>
  <si>
    <t>APOYO  INTEGRAL DEL ADULTO MAYOR EN SITUACIÓN PERMANENTE DE DESPROTECCIÓN SOCIAL Y/O FAMILIAR  EN LA CIUDAD DE   IBAGUÉ, TOLIMA</t>
  </si>
  <si>
    <t xml:space="preserve">CODIGO BPPIM: </t>
  </si>
  <si>
    <t>2020730010040 - 2024730010011</t>
  </si>
  <si>
    <t xml:space="preserve">CODIGO PRESUPUESTAL:                                                       </t>
  </si>
  <si>
    <t xml:space="preserve">2.11.3.2.02.02.009 </t>
  </si>
  <si>
    <t>RUBROS: SERVICIOS PARA LA COMUNIDAD, SOCIALES Y PERSONALES</t>
  </si>
  <si>
    <t>METAS DE PRODUCTO</t>
  </si>
  <si>
    <t>ACTIVIDADES</t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</si>
  <si>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</si>
  <si>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t>UNIDAD DE MEDIDA</t>
  </si>
  <si>
    <t>CANTIDAD</t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</si>
  <si>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</si>
  <si>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t>COSTO TOTAL
(PESOS)</t>
  </si>
  <si>
    <t xml:space="preserve">FUENTES DE FINANCIACION                           </t>
  </si>
  <si>
    <t>PROGRAMACION (dd/mm/aa)</t>
  </si>
  <si>
    <t>INDICADORES DE GESTION</t>
  </si>
  <si>
    <t>INDICE FISICO</t>
  </si>
  <si>
    <t>INDICE INVERSION</t>
  </si>
  <si>
    <t>EFICIENCIA</t>
  </si>
  <si>
    <t>MPIO</t>
  </si>
  <si>
    <t>SGP</t>
  </si>
  <si>
    <t>REGALIAS</t>
  </si>
  <si>
    <t>OTROS</t>
  </si>
  <si>
    <t xml:space="preserve">INICIO </t>
  </si>
  <si>
    <t>TERMINACION</t>
  </si>
  <si>
    <r>
      <rPr>
        <b/>
        <sz val="12"/>
        <color theme="1"/>
        <rFont val="Arial"/>
        <family val="2"/>
      </rPr>
      <t>410401400:</t>
    </r>
    <r>
      <rPr>
        <sz val="12"/>
        <color theme="1"/>
        <rFont val="Arial"/>
        <family val="2"/>
      </rPr>
      <t xml:space="preserve"> Realizar las modificaciones de los centros día para la atención adecuada en adulto mayor</t>
    </r>
  </si>
  <si>
    <t xml:space="preserve">2.1.1 Gestionar y/o apoyar la entrega de dotacion para el funcionamiento de los diferentes centros de dia vida que tiene a cargo la alcaldia de Ibagué para la atencion del adulto mayor con diagnostico y proyeccion del centro. </t>
  </si>
  <si>
    <t>P</t>
  </si>
  <si>
    <t>Número de entregas</t>
  </si>
  <si>
    <t>E</t>
  </si>
  <si>
    <t>O</t>
  </si>
  <si>
    <t xml:space="preserve">2.1.3 Realizar seguimiento y control al proyecto </t>
  </si>
  <si>
    <t xml:space="preserve">Número </t>
  </si>
  <si>
    <r>
      <rPr>
        <b/>
        <sz val="12"/>
        <color theme="1"/>
        <rFont val="Arial"/>
        <family val="2"/>
      </rPr>
      <t>410400800:</t>
    </r>
    <r>
      <rPr>
        <sz val="12"/>
        <color theme="1"/>
        <rFont val="Arial"/>
        <family val="2"/>
      </rPr>
      <t xml:space="preserve"> Brindar atención integral a los adultos mayores CBA con enfoque étnico diferencial</t>
    </r>
  </si>
  <si>
    <t>3.1.1 Postular, estipular, socializar e informar las fechas de pagos e inscripciones de adultos mayores priorizados, activos y bloqueados del programa adulto mayor- Colombia mayor.</t>
  </si>
  <si>
    <t>Número</t>
  </si>
  <si>
    <t>3.1.2 Apoyar en el restablecimiento de derechos a los adultos mayores en situación de abandono y/o indigencia en los CBA (Centros de Bienestar al Adulto Mayor)</t>
  </si>
  <si>
    <t>3.1.3 Realizar y/o gestionar eventos que garanticen la participacion ciudadana y entrega de auxilios funerarios a la poblacion vulnerable adulta mayor</t>
  </si>
  <si>
    <t>TOTAL  PLAN  DE  ACCIÓN</t>
  </si>
  <si>
    <t>INDICADORES DE RESULTADO</t>
  </si>
  <si>
    <t>METAS DE RESULTADO</t>
  </si>
  <si>
    <t>Unidad de Medida</t>
  </si>
  <si>
    <t xml:space="preserve">Medición </t>
  </si>
  <si>
    <t>SECRETARIO DESPACHO / GERENTE</t>
  </si>
  <si>
    <r>
      <rPr>
        <sz val="12"/>
        <color theme="1"/>
        <rFont val="Arial MT"/>
      </rPr>
      <t>Beneficiar a la población adulto mayor vulnerable por medio de la oferta institucional</t>
    </r>
    <r>
      <rPr>
        <b/>
        <sz val="12"/>
        <color theme="1"/>
        <rFont val="Arial MT"/>
      </rPr>
      <t xml:space="preserve">
</t>
    </r>
  </si>
  <si>
    <r>
      <rPr>
        <b/>
        <sz val="12"/>
        <color theme="1"/>
        <rFont val="Arial"/>
        <family val="2"/>
      </rPr>
      <t xml:space="preserve">META DE RESULTADO No.1 </t>
    </r>
    <r>
      <rPr>
        <sz val="12"/>
        <color theme="1"/>
        <rFont val="Arial"/>
        <family val="2"/>
      </rPr>
      <t>Mejorar la atencion por medio de la oferta intstitucionla a personas mayores en la ciudad de ibagué</t>
    </r>
  </si>
  <si>
    <t>Numero</t>
  </si>
  <si>
    <t>NOMBRE: CAROLINA HURTADO BARRERA
SECRETARIO DESARROLLO SOCIAL COMUNITARIO</t>
  </si>
  <si>
    <t xml:space="preserve">FIRMA: </t>
  </si>
  <si>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</si>
  <si>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</si>
  <si>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</si>
  <si>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</si>
  <si>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</si>
  <si>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</si>
  <si>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t>FECHA DE  SEGUIMIENTO: 30 de Septiembre de 2024</t>
  </si>
  <si>
    <r>
      <rPr>
        <b/>
        <sz val="16"/>
        <color theme="1"/>
        <rFont val="Arial"/>
        <family val="2"/>
      </rPr>
      <t xml:space="preserve">Objetivos:  </t>
    </r>
    <r>
      <rPr>
        <sz val="16"/>
        <color theme="1"/>
        <rFont val="Arial"/>
        <family val="2"/>
      </rPr>
      <t>Beneficiar a la población adulto mayor vulnerable por medio de la oferta institucional</t>
    </r>
  </si>
  <si>
    <t>4103 - Inclusión social y productiva para la población en situación de vulnerabilidad</t>
  </si>
  <si>
    <t>COMPROMISO CON LA ALIMENTACIÓN DEL ADULTO MAYOR EN SITUACIÓN PERMANENTE DE DESPROTECCIÓN SOCIAL Y/O FAMILIAR EN LA CIUDAD DE IBAGUÉ, TOLIMA</t>
  </si>
  <si>
    <t>2020730010040 - 2024730010012</t>
  </si>
  <si>
    <t xml:space="preserve">2.11.3.2.02.02.009 - 2.11.3.2.02.02.006  </t>
  </si>
  <si>
    <t>RUBROS: SERVICIOS PARA LA COMUNIDAD, SOCIALES Y PERSONALES - COMERCIO Y DISTRIBUCION;  ALOJAMIENTO; SERVICIOS DE SUMINISTRO DE COMIDAS Y BEBIDAS; SERVICIOS DE TRANSPORTE; Y SERVICIOS DE DISTRIBUCIÓN DE ELECTRICIDAD, GAS Y AGUA</t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</si>
  <si>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</si>
  <si>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</si>
  <si>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r>
      <rPr>
        <b/>
        <sz val="12"/>
        <color theme="1"/>
        <rFont val="Arial"/>
        <family val="2"/>
      </rPr>
      <t>410301700:</t>
    </r>
    <r>
      <rPr>
        <sz val="12"/>
        <color theme="1"/>
        <rFont val="Arial"/>
        <family val="2"/>
      </rPr>
      <t xml:space="preserve"> Brindar un alimento digno mediante de comedores comunitarios que beneficien a los adultos mayores del área urbana y rural del Municipio.</t>
    </r>
  </si>
  <si>
    <t>1.1.1 Prestar el servicio de comedores nutricionales comunitarios, logística y dotación de insumos a la población adulta mayor vulnerable de la zona urbana y rural</t>
  </si>
  <si>
    <t>1.1.2 Realizar acompañamiento psicológico y asesoría jurídica, en jornadas de sensibilizacion sobre derechos de los adultos mayores.</t>
  </si>
  <si>
    <t>Personas con acompañamiento</t>
  </si>
  <si>
    <t>1.1.3 Realizar atención con enfoque étnico diferencial en los centros día y/o asociaciones mediante atención de enfermeria, medica, de terapia ocupacional, clases de música, deportiva, danza, belleza y manualidades para una ocupación adecuada del tiempo libre.</t>
  </si>
  <si>
    <t>Personas atendidas</t>
  </si>
  <si>
    <t>Beneficiar a la población adulto mayor vulnerable por medio de la oferta institucional</t>
  </si>
  <si>
    <r>
      <rPr>
        <b/>
        <sz val="12"/>
        <color theme="1"/>
        <rFont val="Arial"/>
        <family val="2"/>
      </rPr>
      <t xml:space="preserve">META DE RESULTADO  No.1 </t>
    </r>
    <r>
      <rPr>
        <sz val="12"/>
        <color theme="1"/>
        <rFont val="Arial"/>
        <family val="2"/>
      </rPr>
      <t xml:space="preserve"> Personas mayores beneficiadas con raciones de alimentos</t>
    </r>
  </si>
  <si>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</si>
  <si>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</si>
  <si>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</si>
  <si>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</si>
  <si>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</si>
  <si>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</si>
  <si>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r>
      <rPr>
        <b/>
        <sz val="16"/>
        <color theme="1"/>
        <rFont val="Arial"/>
        <family val="2"/>
      </rPr>
      <t xml:space="preserve">Objetivos:  </t>
    </r>
    <r>
      <rPr>
        <sz val="16"/>
        <color theme="1"/>
        <rFont val="Arial"/>
        <family val="2"/>
      </rPr>
      <t xml:space="preserve">Aumentar la protección a las familias en extrema Pobreza. </t>
    </r>
  </si>
  <si>
    <t>Programa 4103 – Inclusión social y productiva para la población en situación
de vulnerabilidad</t>
  </si>
  <si>
    <t>APOYO A LA INCLUSIÓN SOCIAL Y PRODUCTIVA PARA LA POBLACIÓN EN SITUACIÓN DE POBREZA EXTREMA EN LA CIUDAD DE IBAGUÉ, TOLIMA</t>
  </si>
  <si>
    <t>2020730010057 - 2024730010013</t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</si>
  <si>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</si>
  <si>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</si>
  <si>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t>1.1.1 Realizar acompañamiento psicosocial y jurídico para apoyar el componente
de bienestar comunitario a población vulnerable</t>
  </si>
  <si>
    <t>Número de personas</t>
  </si>
  <si>
    <t>1.1.2 Gestionar novedades tipo 1 y tipo 2 a población vulnerable</t>
  </si>
  <si>
    <t>1.1.3 Prestar apoyo y asesoria en los pagos de los incentivos correspondenientes a los periodos a poblacion vulnerable</t>
  </si>
  <si>
    <t>1.1.8 Implementacion de la casa social</t>
  </si>
  <si>
    <t>Número de casas</t>
  </si>
  <si>
    <r>
      <rPr>
        <b/>
        <sz val="12"/>
        <color theme="1"/>
        <rFont val="Arial"/>
        <family val="2"/>
      </rPr>
      <t>410306700:</t>
    </r>
    <r>
      <rPr>
        <sz val="12"/>
        <color theme="1"/>
        <rFont val="Arial"/>
        <family val="2"/>
      </rPr>
      <t xml:space="preserve"> Formular y realizar el seguimiento de Políticas Públicas de la Dirección de grupos étnicos y población vulnerable</t>
    </r>
  </si>
  <si>
    <t>2.1.1 Realizar el seguimiento, evaluacion, diagnostico y actualización interinstitucional estrategica de la politica publica de adulto mayor de Ibagué.</t>
  </si>
  <si>
    <t xml:space="preserve">P </t>
  </si>
  <si>
    <t>2.1.2 Realizar el seguimiento, evaluacion, diagnostico y actualización  interinstitucional estrategica de la politica publica la población indigena del Municipio de Ibagué.</t>
  </si>
  <si>
    <t>2.1.3 Realizar la formulación, seguimiento, evaluacion, diagnostico e implementacion interinstitucional estrategica de la politica publica de la población habitante de calle del Municipio de Ibagué.</t>
  </si>
  <si>
    <t>2.1.4 Realizar la formulación, seguimiento, evaluacion, diagnostico e implementacion estrategica interinstitucional de la politica publica de la población afrodescendiente del Municipio de Ibagué.</t>
  </si>
  <si>
    <t>2.1.5 Realizar la formulación, seguimiento, evaluacion, diagnostico e implementacion estrategica interinstitucional de la politica publica de personas con discapacidad del Municipio de Ibagué.</t>
  </si>
  <si>
    <t>2.1.6 Realizar la formulación, seguimiento, evaluacion, diagnostico e implementacion estrategica interinstitucional de la politica publica de las víctimas del conflicto armado del Municipio de Ibagué.</t>
  </si>
  <si>
    <t>Beneficiar a la población vulnerable por medio de la oferta institucional (pobreza extrema)</t>
  </si>
  <si>
    <r>
      <rPr>
        <b/>
        <sz val="12"/>
        <color theme="1"/>
        <rFont val="Arial"/>
        <family val="2"/>
      </rPr>
      <t xml:space="preserve">META DE RESULTADO  No.1  </t>
    </r>
    <r>
      <rPr>
        <sz val="12"/>
        <color theme="1"/>
        <rFont val="Arial"/>
        <family val="2"/>
      </rPr>
      <t xml:space="preserve">Aumentar los beneficiarios de la oferta social atendidos </t>
    </r>
  </si>
  <si>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</si>
  <si>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</si>
  <si>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</si>
  <si>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</si>
  <si>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</si>
  <si>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</si>
  <si>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r>
      <rPr>
        <b/>
        <sz val="16"/>
        <color theme="1"/>
        <rFont val="Arial"/>
        <family val="2"/>
      </rPr>
      <t xml:space="preserve">Objetivos:  </t>
    </r>
    <r>
      <rPr>
        <sz val="16"/>
        <color theme="1"/>
        <rFont val="Arial"/>
        <family val="2"/>
      </rPr>
      <t xml:space="preserve">Mejorar la inclusión social de la población habitante de calle en el municipio de Ibagué.                 </t>
    </r>
  </si>
  <si>
    <t>APOYO INTEGRAL A LOS HABITANTES DE CALLE DE LA CIUDAD DE IBAGUÉ, TOLIMA</t>
  </si>
  <si>
    <t>2020730010039 - 2024730010014</t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</si>
  <si>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</si>
  <si>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</si>
  <si>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r>
      <rPr>
        <b/>
        <sz val="12"/>
        <color theme="1"/>
        <rFont val="Arial"/>
        <family val="2"/>
      </rPr>
      <t>410402600:</t>
    </r>
    <r>
      <rPr>
        <sz val="12"/>
        <color theme="1"/>
        <rFont val="Arial"/>
        <family val="2"/>
      </rPr>
      <t xml:space="preserve"> Realizar un programa de atención para población habitante de/en calle y mitigación de riesgo de habitanza de calle.</t>
    </r>
  </si>
  <si>
    <t>2.1.1 Implementar jornadas de atención e intervención a los habitantes calle mediante la ruta de atencion, donación de ropa y/o entrega de alimento y/o entrega de elementos de aseo y/o gestionar retorno a lugar de origen de acuerdo a la solicitud.</t>
  </si>
  <si>
    <t>2.1.2 Realizar entrega de auxilios funerarios de acuerdo a la demanda que se tenga en la ciudad.</t>
  </si>
  <si>
    <r>
      <rPr>
        <b/>
        <sz val="12"/>
        <color theme="1"/>
        <rFont val="Arial"/>
        <family val="2"/>
      </rPr>
      <t>410403400:</t>
    </r>
    <r>
      <rPr>
        <sz val="12"/>
        <color theme="1"/>
        <rFont val="Arial"/>
        <family val="2"/>
      </rPr>
      <t xml:space="preserve"> Implementar un programa para apoyar el funcionamiento y/o dotación de centros de atención de habitantes de calle.</t>
    </r>
  </si>
  <si>
    <t>1.1.1 Crear un programa para beneficiar el funcionamiento de los diferentes centros de atencion de habitantes de calle que realicen entrega de alojamiento, alimentación, entrega de kits de aseo y campañas de autocuidado brindado a los habitantes de calle</t>
  </si>
  <si>
    <t>Número de programa creado</t>
  </si>
  <si>
    <t>1.1.2 Gestionar y/o apoyar la entrega de dotacion para el  funcionamiento de los diferentes centros de atencion de habitantes de calle</t>
  </si>
  <si>
    <t>Beneficiar a la población habitante de calle por medio de la oferta institucional</t>
  </si>
  <si>
    <r>
      <rPr>
        <b/>
        <sz val="12"/>
        <color theme="1"/>
        <rFont val="Arial"/>
        <family val="2"/>
      </rPr>
      <t xml:space="preserve">META DE RESULTADO  No.1  </t>
    </r>
    <r>
      <rPr>
        <sz val="12"/>
        <color theme="1"/>
        <rFont val="Arial"/>
        <family val="2"/>
      </rPr>
      <t>Mejorar la calidad de vida de los habitantes de/en calle por medio de la oferta institucional</t>
    </r>
  </si>
  <si>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</si>
  <si>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</si>
  <si>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</si>
  <si>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</si>
  <si>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</si>
  <si>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</si>
  <si>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r>
      <rPr>
        <b/>
        <sz val="16"/>
        <color theme="1"/>
        <rFont val="Arial"/>
        <family val="2"/>
      </rPr>
      <t xml:space="preserve">Objetivos:  </t>
    </r>
    <r>
      <rPr>
        <sz val="16"/>
        <color theme="1"/>
        <rFont val="Arial"/>
        <family val="2"/>
      </rPr>
      <t xml:space="preserve">Beneficiar a la PcD vulnerable por medio de la oferta institucional
</t>
    </r>
  </si>
  <si>
    <t xml:space="preserve">AMPLIACIÓN DE SERVICIOS PARA LA COMUNIDAD EN CONDICIÓN DE DISCAPACIDAD EN LA CIUDAD DE IBAGUÉ, TOLIMA </t>
  </si>
  <si>
    <t>2020730010052 - 2024730010055</t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</si>
  <si>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</si>
  <si>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</si>
  <si>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r>
      <rPr>
        <b/>
        <sz val="12"/>
        <color theme="1"/>
        <rFont val="Arial"/>
        <family val="2"/>
      </rPr>
      <t>410402000:</t>
    </r>
    <r>
      <rPr>
        <sz val="12"/>
        <color theme="1"/>
        <rFont val="Arial"/>
        <family val="2"/>
      </rPr>
      <t xml:space="preserve"> Brindar atención con servicios  que incluyen aspectos relacionados con cuidado, formación, inclusión productiva, recreación, entre otros, para población en condición de discapacidad.</t>
    </r>
  </si>
  <si>
    <t>1.1.1 Realizar un convenio de atención complementaria con personas de extra edad (mayores de 18 años) que apunten al desarrollo de habilidades para la vida.</t>
  </si>
  <si>
    <t>1.1.3 Realizar la valoracion por parte del personal idoneo previo a la entrega de las ayudas tecnicas a las PcD.</t>
  </si>
  <si>
    <t>Número de valoraciones</t>
  </si>
  <si>
    <t>Beneficiar a la PcD vulnerable por medio de la oferta institucional</t>
  </si>
  <si>
    <r>
      <rPr>
        <b/>
        <sz val="12"/>
        <color theme="1"/>
        <rFont val="Arial"/>
        <family val="2"/>
      </rPr>
      <t xml:space="preserve">META DE RESULTADO  No.1  </t>
    </r>
    <r>
      <rPr>
        <sz val="12"/>
        <color theme="1"/>
        <rFont val="Arial"/>
        <family val="2"/>
      </rPr>
      <t>Beneficiar a personas con discapacidad con la oferta insitutcional</t>
    </r>
  </si>
  <si>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</si>
  <si>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</si>
  <si>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</si>
  <si>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</si>
  <si>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</si>
  <si>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</si>
  <si>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r>
      <rPr>
        <b/>
        <sz val="16"/>
        <color theme="1"/>
        <rFont val="Arial"/>
        <family val="2"/>
      </rPr>
      <t xml:space="preserve">Objetivos:  </t>
    </r>
    <r>
      <rPr>
        <sz val="16"/>
        <color theme="1"/>
        <rFont val="Arial"/>
        <family val="2"/>
      </rPr>
      <t xml:space="preserve">Beneficiar a la PcD vulnerable por medio de la oferta institucional
</t>
    </r>
  </si>
  <si>
    <t>FORTALECIMIENTO PARA LA REPRESENTACIÓN DE LAS PERSONAS CON DISCAPACIDAD EN LA CIUDAD DE IBAGUÉ</t>
  </si>
  <si>
    <t>2020730010052 - 2024730010056</t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</si>
  <si>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</si>
  <si>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</si>
  <si>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r>
      <rPr>
        <b/>
        <sz val="12"/>
        <color theme="1"/>
        <rFont val="Arial"/>
        <family val="2"/>
      </rPr>
      <t>410305201:</t>
    </r>
    <r>
      <rPr>
        <sz val="12"/>
        <color theme="1"/>
        <rFont val="Arial"/>
        <family val="2"/>
      </rPr>
      <t xml:space="preserve"> Diseñar un programa de fortalecimiento para la representación de las personas con discapacidad con enfoque étnico diferencial en los espacios de participación y/o organizacional.</t>
    </r>
  </si>
  <si>
    <t>1.1.1 Diseñar e implementar un programa de fortalecimiento para la representación de las personas con discapacidad</t>
  </si>
  <si>
    <r>
      <rPr>
        <b/>
        <sz val="12"/>
        <color theme="1"/>
        <rFont val="Arial"/>
        <family val="2"/>
      </rPr>
      <t xml:space="preserve">META DE RESULTADO  No.1  </t>
    </r>
    <r>
      <rPr>
        <sz val="12"/>
        <color theme="1"/>
        <rFont val="Arial"/>
        <family val="2"/>
      </rPr>
      <t>Beneficiar a personas con discapacidad con la oferta insitutcional</t>
    </r>
  </si>
  <si>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</si>
  <si>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</si>
  <si>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</si>
  <si>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</si>
  <si>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</si>
  <si>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</si>
  <si>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r>
      <rPr>
        <b/>
        <sz val="16"/>
        <color theme="1"/>
        <rFont val="Arial"/>
        <family val="2"/>
      </rPr>
      <t xml:space="preserve">Objetivos:  </t>
    </r>
    <r>
      <rPr>
        <sz val="16"/>
        <color theme="1"/>
        <rFont val="Arial"/>
        <family val="2"/>
      </rPr>
      <t xml:space="preserve">Beneficiar a la PcD vulnerable por medio de la oferta institucional
</t>
    </r>
  </si>
  <si>
    <t>2020730010052 - 2024730010061</t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</si>
  <si>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</si>
  <si>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</si>
  <si>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t>1.1.2 Gestionar la participacion y/o realización de eventos para la comercializacion y promocion de las unidades productivas.</t>
  </si>
  <si>
    <t>Personas participantes</t>
  </si>
  <si>
    <r>
      <rPr>
        <b/>
        <sz val="12"/>
        <color theme="1"/>
        <rFont val="Arial"/>
        <family val="2"/>
      </rPr>
      <t>410305201:</t>
    </r>
    <r>
      <rPr>
        <sz val="12"/>
        <color theme="1"/>
        <rFont val="Arial"/>
        <family val="2"/>
      </rPr>
      <t xml:space="preserve"> Diseñar un programa de sensibilización y orientación ciudadana contra la exclusión y la discriminación de la población con discapacidad con enfoque étnico diferencial</t>
    </r>
  </si>
  <si>
    <t>2.1.3 Gestionar la participacion y/o realización de eventos para la sensibilización y promocion de los derechos de la población con discapacidad.</t>
  </si>
  <si>
    <r>
      <rPr>
        <b/>
        <sz val="12"/>
        <color theme="1"/>
        <rFont val="Arial"/>
        <family val="2"/>
      </rPr>
      <t xml:space="preserve">META DE RESULTADO  No.1  </t>
    </r>
    <r>
      <rPr>
        <sz val="12"/>
        <color theme="1"/>
        <rFont val="Arial"/>
        <family val="2"/>
      </rPr>
      <t>Beneficiar a personas con discapacidad con la oferta insitutcional</t>
    </r>
  </si>
  <si>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</si>
  <si>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</si>
  <si>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</si>
  <si>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</si>
  <si>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</si>
  <si>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</si>
  <si>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r>
      <rPr>
        <b/>
        <sz val="16"/>
        <color theme="1"/>
        <rFont val="Arial"/>
        <family val="2"/>
      </rPr>
      <t xml:space="preserve">Objetivos:  </t>
    </r>
    <r>
      <rPr>
        <sz val="16"/>
        <color theme="1"/>
        <rFont val="Arial"/>
        <family val="2"/>
      </rPr>
      <t>Fortalecer la atención integral a las víctimas del conflicto, para garantizar la prevención, protección, atención, asistencia, reparación integral, verdad y justicia, con enfoque diferencial en el municipio de Ibagué.</t>
    </r>
  </si>
  <si>
    <t>4101 – Atención, asistencia y reparación integral a las víctimas</t>
  </si>
  <si>
    <t>COMPROMISO CON LA ATENCIÓN, ASISTENCIA Y REPARACIÓN INTEGRAL A LAS VÍCTIMAS EN EL MUNICIPIO DE IBAGUÉ, TOLIMA</t>
  </si>
  <si>
    <t>2020730010051 - 2024730010063</t>
  </si>
  <si>
    <t xml:space="preserve">2.11.3.2.02.02.009 - 2.11.3.2.02.02.007 </t>
  </si>
  <si>
    <t>RUBROS: SERVICIOS PARA LA COMUNIDAD, SOCIALES Y PERSONALES - SERVICIOS FINANCIEROS Y SERVICIOS CONEXOS, SERVICIOS INMOBILIARIOS; Y SERVICIOS DE ARRENDAMIENTO Y LEASING</t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</si>
  <si>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</si>
  <si>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</si>
  <si>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r>
      <rPr>
        <b/>
        <sz val="12"/>
        <color theme="1"/>
        <rFont val="Arial"/>
        <family val="2"/>
      </rPr>
      <t>41011000:</t>
    </r>
    <r>
      <rPr>
        <sz val="12"/>
        <color theme="1"/>
        <rFont val="Arial"/>
        <family val="2"/>
      </rPr>
      <t xml:space="preserve"> Entregar los componentes de ayuda y/o atención humanitaria inmediata con ocasión a la ocurrencia de hechos victimizantes individuales o masivos con enfoque étnico diferencial</t>
    </r>
  </si>
  <si>
    <t>2.1.1 Entrega de ayuda Humanitaria de inmediatez de kits nutricionales, kits de aseo, kits habitacional conforme a la ley 1448 de 2011</t>
  </si>
  <si>
    <t>Número de hogares</t>
  </si>
  <si>
    <t>2.1.2 Entrega de ayuda Humanitaria de inmediatez de alojamiento transitorio y alimentacion conforme a la ley 1448 de 2011</t>
  </si>
  <si>
    <t>Número de Hogares</t>
  </si>
  <si>
    <t>2.1.3 Entrega de auxilios funerarios conforme a la ley 1448 de 2011</t>
  </si>
  <si>
    <r>
      <rPr>
        <b/>
        <sz val="12"/>
        <color theme="1"/>
        <rFont val="Arial"/>
        <family val="2"/>
      </rPr>
      <t xml:space="preserve">410107300: </t>
    </r>
    <r>
      <rPr>
        <sz val="12"/>
        <color theme="1"/>
        <rFont val="Arial"/>
        <family val="2"/>
      </rPr>
      <t>Apoyo a iniciativas productivas y procesos de formación para la generación de ingresos con enfoque étnico diferencial</t>
    </r>
  </si>
  <si>
    <t>3.1.1 Realizar y/o gestionar interinsitucionalmente capacitaciones en iniciativas productivas.</t>
  </si>
  <si>
    <t>Numero de hogares beneficiados</t>
  </si>
  <si>
    <t>4.1.1 Brindar atención y orientación a personas victimas del conflicto armado que lo requieran en el punto fisico habilitado para ello.</t>
  </si>
  <si>
    <r>
      <rPr>
        <b/>
        <sz val="12"/>
        <color theme="1"/>
        <rFont val="Arial"/>
        <family val="2"/>
      </rPr>
      <t xml:space="preserve">410101100: </t>
    </r>
    <r>
      <rPr>
        <sz val="12"/>
        <color theme="1"/>
        <rFont val="Arial"/>
        <family val="2"/>
      </rPr>
      <t xml:space="preserve">Realizar las conmemoraciones establecidas por ley para las víctimas del conflicto armado  </t>
    </r>
  </si>
  <si>
    <t>5.1.1 Realizar eventos de conmemoriacion para las victimas del conflicto armado con enfoque étnico y diferencial.</t>
  </si>
  <si>
    <r>
      <rPr>
        <b/>
        <sz val="12"/>
        <color theme="1"/>
        <rFont val="Arial"/>
        <family val="2"/>
      </rPr>
      <t xml:space="preserve">410103801: </t>
    </r>
    <r>
      <rPr>
        <sz val="12"/>
        <color theme="1"/>
        <rFont val="Arial"/>
        <family val="2"/>
      </rPr>
      <t>Apoyar a la mesa de participación efectiva de víctimas del conflicto armado, para su funcionamiento dando cumplimiento a la resolución 01668/2020</t>
    </r>
  </si>
  <si>
    <t>6.1.1 Generar un apoyo económico para garantizar el funcionamiento y operación de la mesa de victimas según la ley 1448/2011</t>
  </si>
  <si>
    <r>
      <rPr>
        <b/>
        <sz val="12"/>
        <color theme="1"/>
        <rFont val="Arial"/>
        <family val="2"/>
      </rPr>
      <t>410107900:</t>
    </r>
    <r>
      <rPr>
        <sz val="12"/>
        <color theme="1"/>
        <rFont val="Arial"/>
        <family val="2"/>
      </rPr>
      <t xml:space="preserve"> Articular y gestionar el mejoramiento integral del territorio donde se encuentren asentadas las víctimas, teniendo en cuenta el enfoque étnico diferencial.</t>
    </r>
  </si>
  <si>
    <t>7.1.1 Gestionar la inversion interinstitucional para la implementacion del plan de mejoramiento/retorno</t>
  </si>
  <si>
    <t>Número de planes</t>
  </si>
  <si>
    <t>Medir la población víctima impactada por medio de los programas de atención.</t>
  </si>
  <si>
    <r>
      <rPr>
        <b/>
        <sz val="12"/>
        <color theme="1"/>
        <rFont val="Arial"/>
        <family val="2"/>
      </rPr>
      <t xml:space="preserve">META DE RESULTADO  No.2 </t>
    </r>
    <r>
      <rPr>
        <sz val="12"/>
        <color theme="1"/>
        <rFont val="Arial"/>
        <family val="2"/>
      </rPr>
      <t xml:space="preserve">Mejorar la atencion y oferta social para víctimas del conflicto armado que residan en la ciudad </t>
    </r>
  </si>
  <si>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</si>
  <si>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</si>
  <si>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</si>
  <si>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</si>
  <si>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</si>
  <si>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</si>
  <si>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r>
      <rPr>
        <b/>
        <sz val="14"/>
        <color theme="1"/>
        <rFont val="Arial"/>
        <family val="2"/>
      </rPr>
      <t xml:space="preserve">Objetivos:  </t>
    </r>
    <r>
      <rPr>
        <sz val="14"/>
        <color theme="1"/>
        <rFont val="Arial"/>
        <family val="2"/>
      </rPr>
      <t xml:space="preserve">Aumentar la  protección a los grupos poblacionales étnicos de la ciudad de Ibague     </t>
    </r>
  </si>
  <si>
    <t>FORTALECIMIENTO DE LA INCLUSIÓN SOCIAL Y PRODUCTIVA PARA LA POBLACIÓN ÉTNICA, DE LA CIUDAD DE IBAGUÉ, TOLIMA</t>
  </si>
  <si>
    <t>2020730010053 - 2024730010071</t>
  </si>
  <si>
    <t>2.11.3.2.02.02.009 - 2.11.3.2.01.01.004</t>
  </si>
  <si>
    <t>RUBROS: SERVICIOS PARA LA COMUNIDAD, SOCIALES Y PERSONALES - PRODUCTOS METÁLICOS, MAQUINARIA Y EQUIPO</t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</si>
  <si>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</si>
  <si>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</si>
  <si>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r>
      <rPr>
        <b/>
        <sz val="12"/>
        <color theme="1"/>
        <rFont val="Arial"/>
        <family val="2"/>
      </rPr>
      <t>410305007: </t>
    </r>
    <r>
      <rPr>
        <sz val="12"/>
        <color theme="1"/>
        <rFont val="Arial"/>
        <family val="2"/>
      </rPr>
      <t>Diseñar un programa para la reconstrucción de la cultura indígena pijao, recuperación de saberes y prácticas de las comunidades indígenas asentadas en Ibagué.</t>
    </r>
  </si>
  <si>
    <t>1.1.1 Brindar atención  a la población étnica que requiera el servicio de acompañamiento psicológico y asesoría jurídica.</t>
  </si>
  <si>
    <t>Comunidades etnicas con acompañaminto</t>
  </si>
  <si>
    <t>1.1.2 Apoyar la recuperación de saberes, sus cosmovisiones, visiones de derecho, practicas y tradiciones mediante: talleres, mesas de trabajo, procesos participativos y productivos, entrevistas, etc.</t>
  </si>
  <si>
    <t>Comunidades etnicas apoyadas</t>
  </si>
  <si>
    <r>
      <rPr>
        <b/>
        <sz val="12"/>
        <color theme="1"/>
        <rFont val="Arial"/>
        <family val="2"/>
      </rPr>
      <t xml:space="preserve">410305002: </t>
    </r>
    <r>
      <rPr>
        <sz val="12"/>
        <color theme="1"/>
        <rFont val="Arial"/>
        <family val="2"/>
      </rPr>
      <t>Diseñar un programa para el fortalecimiento organizacional de las comunidades étnicas para promover el desarrollo integral comunitario y propender por la NO discriminación. </t>
    </r>
  </si>
  <si>
    <t>3.1.1 Apoyar y/o gestionar las conmemoraciones por medio de las cuales se protejan los saberes, prácticas y tradiciones étnicas.</t>
  </si>
  <si>
    <t>Número eventos</t>
  </si>
  <si>
    <t>3.1.3 Apoyar y/o gestionar la entrega insumos para su bienestar y desarrollo integral con enfoque a la No discriminación.</t>
  </si>
  <si>
    <t>Aumentar la  protección a los grupos poblacionales étnicos de la ciudad de Ibagué</t>
  </si>
  <si>
    <r>
      <rPr>
        <b/>
        <sz val="12"/>
        <color theme="1"/>
        <rFont val="Arial"/>
        <family val="2"/>
      </rPr>
      <t xml:space="preserve">META DE RESULTADO  No.1  </t>
    </r>
    <r>
      <rPr>
        <sz val="12"/>
        <color theme="1"/>
        <rFont val="Arial"/>
        <family val="2"/>
      </rPr>
      <t>Aumentar la oferta institucional para la poblacion étnicas de la ciudad</t>
    </r>
  </si>
  <si>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</si>
  <si>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</si>
  <si>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</si>
  <si>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</si>
  <si>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</si>
  <si>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</si>
  <si>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r>
      <rPr>
        <b/>
        <sz val="14"/>
        <color theme="1"/>
        <rFont val="Arial"/>
        <family val="2"/>
      </rPr>
      <t xml:space="preserve">Objetivos:  </t>
    </r>
    <r>
      <rPr>
        <sz val="14"/>
        <color theme="1"/>
        <rFont val="Arial"/>
        <family val="2"/>
      </rPr>
      <t xml:space="preserve">Aumentar la  protección a los grupos poblacionales étnicos de la ciudad de Ibague     </t>
    </r>
  </si>
  <si>
    <t>APOYO PARA LA REALIZACIÓN DE ESTUDIOS PARA LA PUESTA EN MARCHA DE LA CASA GITANA EN EL MUNICIPIO DE   IBAGUÉ, TOLIMA</t>
  </si>
  <si>
    <t>2020730010053 - 2024730010077</t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</si>
  <si>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</si>
  <si>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</si>
  <si>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t>1.1.1 Gestionar y/o apoyar de manera interinstitucional la entrega de un espacio fisico para el  funcionamiento de la casa Gitana de la Cultura en la ciudad de ibague</t>
  </si>
  <si>
    <t>1.1.2 Realizar seguimiento al plan de trabajo implementado para llevar a cabo la entrega de un espacio fisico para el  funcionamiento de la casa Gitana de la Cultura en la ciudad de ibague</t>
  </si>
  <si>
    <r>
      <rPr>
        <b/>
        <sz val="12"/>
        <color theme="1"/>
        <rFont val="Arial"/>
        <family val="2"/>
      </rPr>
      <t xml:space="preserve">META DE RESULTADO  No.1  </t>
    </r>
    <r>
      <rPr>
        <sz val="12"/>
        <color theme="1"/>
        <rFont val="Arial"/>
        <family val="2"/>
      </rPr>
      <t>410305007 - Comunidades étnicas con acompañamiento comunitario</t>
    </r>
  </si>
  <si>
    <t>CONTRATO</t>
  </si>
  <si>
    <t>SERVICIOS PUBLICOS CASA SOCIAL</t>
  </si>
  <si>
    <t>$4.316.017</t>
  </si>
  <si>
    <t>PAGO CONSUMO DE ACUEDUCTO Y ALCANTARILLADO DEL PERIODO DE LA MATRICULA NO. 156946 A NOMBRE DEL MUNICIPIO DE IBAGUÉ / CENTRO REGIONAL PARA LA ATENCIÓN DE VÍCTIMAS DIRECCIÓN TPO PROYECTO CR 8 SUR #46-90 EL PAPAYO (CONTIGUO FISCALÍA).;</t>
  </si>
  <si>
    <t>$18.250</t>
  </si>
  <si>
    <t>PAGO INCENTIVOS PARA PARTICIPACION EFECTIVA DE LAS VICTIMAS EN CUMPLIMIENTO DE LA LEY 1448 DE 2011 ART.192 Y 174; DECRETO 4800 DE 2011 ART. 285; RESOLUCION 388 DE 2013 ART.12 Y TITULO IV ART.49. VIGENCIA 2023.;</t>
  </si>
  <si>
    <t>$96.859.213</t>
  </si>
  <si>
    <t>SDSC-DE-P26 PRESTACIÓN DE SERVICIOS PROFESIONALES ESPECIALIZADOS PARA DESARROLLAR ACTIVIDADES RELACIONADAS CON EL FORTALECIMIENTO A LOS PROCESOS JURÍDICOS QUE SE ADELANTAN EN LOS PROGRAMAS DE LA DIRECCION DE GRUPOS ETNICOS Y POBLACION VULNERABLE;</t>
  </si>
  <si>
    <t>$31.750.000</t>
  </si>
  <si>
    <t>SDSC-CONTRATAR LA PRESTACION DE SERVICIOS DE UNA ENTIDAD SIN ANIMO DE LUCRO PARA BRINDAR ATENCION INTEGRAL A LOS ADULTOS MAYORES EN SITUACION DE ABANDONO SOCIAL Y/O FAMILIAR DEL MUNICIPIO DE IBAGUE.;</t>
  </si>
  <si>
    <t>$3.200.000.000</t>
  </si>
  <si>
    <t>SDSC-DE-P18 PRESTACIÓN DE SERVICIOS PROFESIONALES PARA FORTALECER LA EJECUCIÓN DE LAS METAS Y ACTIVIDADES DEL SUBPROGRAMA IBAGUE LUCHA CONTRA LA POBREZA DE LA DIRECCION DE GRUPOS ETNICOS Y POBLACION VULNERABLE;</t>
  </si>
  <si>
    <t>$22.500.000</t>
  </si>
  <si>
    <t>SDSC-DE-P09 -PRESTACIÓN DE SERVICIOS PROFESIONALES PARA FORTALECER LA EJECUCIÓN DE LAS METAS, ACTIVIDADES Y ATENCION PSICOSOCIAL DE LOS SUBPROGRAMAS DE LA DIRECCION DE GRUPOS ETNICOS Y POBLACION VULNERABLE.;</t>
  </si>
  <si>
    <t>$18.000.000</t>
  </si>
  <si>
    <t>SDSC-DE-AG23 PRESTACIÓN DE SERVICIOS DE APOYO A LA GESTION PARA DESARROLLAR ACTIVIDADES RELACIONADAS CON LA ATENCION Y ORIENTACION A LA POBLACIÓN DEL ATENCION INTEGRAL DE POBLACION EN SITUACION PERMANENTE DE DESPROTECCION SOCIAL Y/O FAMILIAR DE LA DIRECCION DE GRUPOS ETNICOS Y POBLACIÓN VULNERABLE ;</t>
  </si>
  <si>
    <t>$15.600.000</t>
  </si>
  <si>
    <t>SDSC-DE-AG34-PRESTACIÓN DE SERVICIOS DE APOYO A LA GESTION PARA DESARROLLAR ACTIVIDADES RELACIONADAS CON LA ATENCION Y ORIENTACION A LA POBLACIÓN DEL SUBPROGRAMA IBAGUE LUCHA CONTRA POBREZA DE LA DIRECCION DE GRUPOS ETNICOS Y POBLACIÓN VULNERABLE ;</t>
  </si>
  <si>
    <t>SDSC-DE-P15-PRESTACIÓN DE SERVICIOS PROFESIONALES PARA FORTALECER LA EJECUCIÓN DE LAS METAS Y ACTIVIDADES DEL SUBPROGRAMA IBAGUE TERRITORIO INCLUYENTE CON LA DISCAPACIDAD DE LA DIRECCION DE GRUPOS ETNICOS Y POBLACION VULNERABLE;</t>
  </si>
  <si>
    <t>$20.400.000</t>
  </si>
  <si>
    <t>SDSC-DE-P13  PRESTACIÓN DE SERVICIOS PROFESIONALES PARA FORTALECER LA EJECUCIÓN DE LAS METAS, ACTIVIDADES Y ATENCION PSICOSOCIAL DE LOS SUBPROGRAMAS DE LA DIRECCION DE GRUPOS ETNICOS Y POBLACION VULNERABLE;</t>
  </si>
  <si>
    <t>SDSC-DE-P12  PRESTACIÓN DE SERVICIOS PROFESIONALES PARA FORTALECER LA EJECUCIÓN DE LAS METAS, ACTIVIDADES Y ATENCION PSICOSOCIAL DE LOS SUBPROGRAMAS DE LA DIRECCION DE GRUPOS ETNICOS Y POBLACION VULNERABLE;</t>
  </si>
  <si>
    <t>$17.000.000</t>
  </si>
  <si>
    <t>SDSC-DE-P17 PRESTACIÓN DE SERVICIOS PROFESIONALES PARA FORTALECER LA EJECUCIÓN DE LAS METAS Y ACTIVIDADES DEL PROGRAMA ATENCION INTEGRAL DE POBLACION EN SITUACION PERMANENTE DE DESPROTECCION SOCIAL Y/O FAMILIAR EN SITUACION DE VULNERABILIDAD DE LA ALCALDIA DE IBAGUE;</t>
  </si>
  <si>
    <t>$23.100.000</t>
  </si>
  <si>
    <t>SDSC-DE-P37 PRESTACIÓN DE SERVICIOS PROFESIONALES PARA FORTALECER LA ATENCION, INTERPRETACION Y DIFUSION DE ACTIVIDADES DEL SUBPROGRAMA IBAGUE TERRITORIO INCLUYENTE CON LA DISCAPACIDAD DE LA DIRECCION DE GRUPOS ETNICOS Y POBLACION VULNERABLE;</t>
  </si>
  <si>
    <t>SDSC-DE-P25 PRESTACIÓN DE SERVICIOS PROFESIONALES PARA DESARROLLAR ACTIVIDADES RELACIONADAS CON EL FORTALECIMIENTO A LOS PROCESOS JURÍDICOS QUE SE ADELANTAN EN LOS PROGRAMAS DE LA DIRECCION DE GRUPOS ETNICOS Y POBLACION VULNERABLE;</t>
  </si>
  <si>
    <t>$31.500.000</t>
  </si>
  <si>
    <t>SDSC-DE-AG12 PRESTACIÓN DE SERVICIOS DE APOYO A LA GESTION PARA DESARROLLAR ACTIVIDADES RELACIONADAS CON LA ATENCION Y ORIENTACION A LA POBLACIÓN DEL SUBPROGRAMA IBAGUE LUCHA CONTRA POBREZA DE LA DIRECCION DE GRUPOS ETNICOS Y POBLACIÓN VULNERABLE ;</t>
  </si>
  <si>
    <t>$13.200.000</t>
  </si>
  <si>
    <t>SDSC-DE-P35 PRESTACIÓN DE SERVICIOS PROFESIONALES PARA FORTALECER LA EJECUCIÓN DE LAS METAS, ACTIVIDADES Y ORIENTACION A LA POBLACIÓN DEL SUBPROGRAMA IBAGUE LUCHA CONTRA POBREZA DE LA DIRECCION DE GRUPOS ETNICOS Y POBLACION VULNERABLE;</t>
  </si>
  <si>
    <t>$22.800.000</t>
  </si>
  <si>
    <t>SDSC-DE-P36 PRESTACIÓN DE SERVICIOS PROFESIONALES PARA DESARROLLAR ACTIVIDADES RELACIONADAS CON LA ATENCION Y ORIENTACION A LA POBLACIÓN DEL SUBPROGRAMA IBAGUE DE LA MANO CON LOS ADULTOS MAYORES DE LA DIRECCION DE GRUPOS ETNICOS Y POBLACIÓN VULNERABLE;</t>
  </si>
  <si>
    <t>$16.800.000</t>
  </si>
  <si>
    <t>SDSC-DE-AG24 PRESTACIÓN DE SERVICIOS DE APOYO A LA GESTION PARA DESARROLLAR ACTIVIDADES RELACIONADAS CON LA ATENCION Y ORIENTACION A LA POBLACIÓN DEL SUBPROGRAMA IBAGUE DE LA MANO CON LOS ADULTOS MAYORES DE LA DIRECCION DE GRUPOS ETNICOS Y POBLACIÓN VULNERABLE.;</t>
  </si>
  <si>
    <t>$11.500.000</t>
  </si>
  <si>
    <t>SDSC-DE-P24 PRESTACIÓN DE SERVICIOS PROFESIONALES PARA FORTALECER LA EJECUCIÓN DE LAS METAS, ACTIVIDADES Y ATENCION PSICOSOCIAL DE LOS SUBPROGRAMAS DE LA DIRECCION DE GRUPOS ETNICOS Y POBLACION VULNERABLE;</t>
  </si>
  <si>
    <t>$19.000.000</t>
  </si>
  <si>
    <t>SDSC-DE-CONTRATAR CON UNA ENTIDAD SIN ANIMO DE LUCRO PARA BRINDAR ATENCIÓN INTEGRAL A LAS PERSONAS CON DISCAPACIDAD, EN EL MARCO DEL SUBPROGRAMA, IBAGUE TERRITORIO INCLUYENTE CON LA DISCAPACIDAD.;</t>
  </si>
  <si>
    <t>$700.000.000</t>
  </si>
  <si>
    <t>SDSC-DE-P19 - PRESTACIÓN DE SERVICIOS PROFESIONALES PARA FORTALECER LA EJECUCIÓN DE LAS METAS, ACTIVIDADES Y ATENCION PSICOSOCIAL DE LOS SUBPROGRAMAS DE LA DIRECCION DE GRUPOS ETNICOS Y POBLACION VULNERABLE;</t>
  </si>
  <si>
    <t>$20.000.000</t>
  </si>
  <si>
    <t>SDSC-DE-P31 - PRESTACIÓN DE SERVICIOS PROFESIONALES PARA FORTALECER LA EJECUCIÓN DE LAS METAS, ACTIVIDADES Y ATENCION PSICOSOCIAL DE LOS SUBPROGRAMAS DE LA DIRECCION DE GRUPOS ETNICOS Y POBLACION VULNERABLE;</t>
  </si>
  <si>
    <t>SDSC-DE-AG17 PRESTACIÓN DE SERVICIOS DE APOYO A LA GESTION PARA DESARROLLAR ACTIVIDADES RELACIONADAS CON LA ATENCION Y ORIENTACION A LA POBLACIÓN DEL SUBPROGRAMA IBAGUE DE LA MANO CON LOS ADULTOS MAYORES DE LA DIRECCION DE GRUPOS ETNICOS Y POBLACIÓN VULNERABLE.;</t>
  </si>
  <si>
    <t>$11.000.000</t>
  </si>
  <si>
    <t>CONTRATAR LA ADQUISICIÓN DE KITS DE ALIMENTOS, ASEO Y HABITACIONAL PARA APOYAR A LA POBLACIÓN CON ALTO GRADO DE VULNERABILIDAD DELMUNICIPIO DE IBAGUÉ, DENTRO DE LA CUAL SE ENCUENTRAN MADRES GESTANTES, LACTANTES Y/0 NIÑOS(AS) EN RIESGO DE DESNUTRICIÓN, ASÍ COMO VÍCTIMAS DEL CONFLICTO ARMADO EN EL MARCO DE LA LEY 1448 DE 2011.;</t>
  </si>
  <si>
    <t>$141.000.000</t>
  </si>
  <si>
    <t>SDSC-DE-AG25 PRESTACIÓN DE SERVICIOS DE APOYO A LA GESTION PARA DESARROLLAR ACTIVIDADES RELACIONADAS CON LA ATENCION Y ORIENTACION A LA POBLACIÓN DEL SUBPROGRAMA IBAGUE DE LA MANO CON LOS ADULTOS MAYORES DE LA DIRECCION DE GRUPOS ETNICOS Y POBLACIÓN VULNERABLE;</t>
  </si>
  <si>
    <t>$9.600.000</t>
  </si>
  <si>
    <t>ADICIÓN NO. 001 AL CONTRATO NO. 1907 DEL 20 DE JUNIO DE 2023, QUE TIENE POR OBJETO “SDSC-DE-CONTRATAR LA PRESTACION DE SERVICIOS PARA BRINDAR ALOJAMIENTO TRANSITORIO Y DE EMERGENCIA A LAS VICTIMAS QUE SEAN OBJETO DE AYUDAS HUMANITARIAS DE ACUERDO CON LA LEY 1448 DE 2011, EN ELMARCO DEL SUB- PROGRAMA  IBAGUÉ POR LA GARANTÍA DE LOS DERECHOS DE LAS VÍCTIMAS.”.;</t>
  </si>
  <si>
    <t>$325.000.000</t>
  </si>
  <si>
    <t>CONTRATAR LA PRESTACION DE SERVICIOS LOGISTICOS PARA REALIZAR EL PRIMER ENCUENTRO +MUNICIPAL DE FOLCLOR DE PERSONAS CON DISCAPACIDAD Y EL TERCER ENCUENTRO FOLCLORICO MUNICIPAL DE PERSONAS MAYORES .;</t>
  </si>
  <si>
    <t>$69.954.000</t>
  </si>
  <si>
    <t>SDSC-DE-AG81 CONTRATAR LA PRESTACIÓN DE SERVICIOS DE APOYO A LA GESTION PARA DESARROLLAR ACTIVIDADES RELACIONADAS CON LA ATENCION Y ORIENTACION EN LA DIRECCION DE GRUPOS ETNICOS Y POBLACION VULNERABLE;</t>
  </si>
  <si>
    <t>$8.800.000</t>
  </si>
  <si>
    <t>SDSC-DE-AG26 PRESTACIÓN DE SERVICIOS DE APOYO A LA GESTION PARA DESARROLLAR ACTIVIDADES RELACIONADAS CON LA ATENCION Y ORIENTACION A LA POBLACIÓN DEL SUBPROGRAMA IBAGUE DE LA MANO CON LOS ADULTOS MAYORES DE LA DIRECCION DE GRUPOS ETNICOS Y POBLACIÓN VULNERABLE;</t>
  </si>
  <si>
    <t>SDSC-DE-P78 CONTRATAR LA PRESTACIÓN DE SERVICIOS PROFESIONALES PARA DESARROLLAR ACTIVIDADES RELACIONADAS CON LA ATENCION Y ORIENTACION EN LA DIRECCION DE GRUPOS ETNICOS Y POBLACION VULNERABLE;</t>
  </si>
  <si>
    <t>$12.000.000</t>
  </si>
  <si>
    <t>SDSC-DE-P06 PRESTACIÓN DE SERVICIOS PROFESIONALES PARA FORTALECER LA EJECUCIÓN DE LAS METAS, ACTIVIDADES Y ATENCION PSICOSOCIAL DE LOS SUBPROGRAMAS DE LA DIRECCION DE GRUPOS ETNICOS Y POBLACION VULNERABLE;</t>
  </si>
  <si>
    <t>$15.200.000</t>
  </si>
  <si>
    <t>SDSC-DE-P77 CONTRATAR LA PRESTACIÓN DE SERVICIOS PROFESIONALES PARA DESARROLLAR ACTIVIDADES RELACIONADAS CON LA ATENCION Y ORIENTACION EN LA DIRECCION DE GRUPOS ETNICOS Y POBLACION VULNERABLE;</t>
  </si>
  <si>
    <t>“SDSC-DE-CONTRATO DE ARRENDAMIENTO DE UN BIEN INMUEBLE PARA EL FUNCIONAMIENTO DE LA CASA SOCIAL, ADSCRITA A LA DIRECCIÓN DE GRUPOS ETNICOS Y POBLACIÓN VULNERABLE DE LA SECRETARIA DE DESARROLLO SOCIAL COMUNITARIO DE LA ALCADÍA DE IBAGUE.”;</t>
  </si>
  <si>
    <t>$32.557.536</t>
  </si>
  <si>
    <t>SDSC-DE-P50 CONTRATAR LA PRESTACIÓN DE SERVICIOS PROFESIONALES PARA EJECUTAR ACTIVIDADES EN LA DIRECCION DE GRUPOS ETNICOS Y POBLACION VULNERABLE;</t>
  </si>
  <si>
    <t>$14.400.000</t>
  </si>
  <si>
    <t>SDSC-DE-P51 CONTRATAR LA PRESTACIÓN DE SERVICIOS PROFESIONALES PARA EJECUTAR ACTIVIDADES EN LA DIRECCION DE GRUPOS ETNICOS Y POBLACION VULNERABLE;</t>
  </si>
  <si>
    <t>$16.000.000</t>
  </si>
  <si>
    <t>SDSC-DE-AG31 PRESTACIÓN DE SERVICIOS DE APOYO A LA GESTION PARA DESARROLLAR ACTIVIDADES RELACIONADAS CON LA ATENCION Y ORIENTACION A LA POBLACIÓN DEL SUBPROGRAMA IBAGUE LUCHA CONTRA POBREZA DE LA DIRECCION DE GRUPOS ETNICOS Y POBLACIÓN VULNERABLE ;</t>
  </si>
  <si>
    <t>SDSC- CONTRATAR A MONTO AGOTABLE LA PRESTACIÓN DE SERVICIOS LOGÍSTICOS PARA LA ORGANIZACIÓN Y REALIZACIÓN DE EVENTOS, ACTIVIDADES Y/0 ESTRATEGIAS DESARROLLADAS POR LA
SECRETARÍA DE DESARROLLO SOCIAL COMUNITARIO;</t>
  </si>
  <si>
    <t>$285.000.000</t>
  </si>
  <si>
    <t>PRORROGA NO. 002 Y ADICIÓN NO. 001 AL CONTRATO NO. 2115 DEL 30 DE JUNIO DE 2023, QUE TIENE POR OBJETO “SDSC-PRESTACIÓN DE SERVICIOS EXEQUIALES DIRIGIDO A LA POBLACIÓN VULNERABLE DE LOS PROGRAMAS DE LA SECRETARÍA DE DESARROLLO SOCIAL COMUNITARIO DEL MUNICIPIO DE IBAGUE”.;</t>
  </si>
  <si>
    <t>$50.000.000</t>
  </si>
  <si>
    <t>SDSC-DE-P04 PRESTACIÓN DE SERVICIOS PROFESIONALES PARA DESARROLLAR ACTIVIDADES RELACIONADAS A LOS PROCESOS FINANCIEROS DE LOS SUBPROGRAMAS DE LA DIRECCION DE GRUPOS ETNICOS Y POBLACION VULNERABLE;</t>
  </si>
  <si>
    <t>$28.000.000</t>
  </si>
  <si>
    <t>ADQUISICION DE HARDWARE, SOFTWARE, LICENCIAMIENTO Y DEMAS DISPOSITIVOS PARA GARANTIZAR, MEJORAR Y OPTIMIZAR LOS SERVICIOS TECNOLOGICOS E INFORMATICOS A CARGO DE LA ADMINISTRACIÓN MUNICIPAL.;</t>
  </si>
  <si>
    <t>$9.052.866</t>
  </si>
  <si>
    <t>$29.131.200</t>
  </si>
  <si>
    <t>SDSC-DE-P22-PRESTACIÓN DE SERVICIOS PROFESIONALES PARA FORTALECER LA EJECUCIÓN DE LAS METAS Y ACTIVIDADES DEL PROGRAMA ATENCION INTEGRAL DE POBLACION EN SITUACION PERMANENTE DE DESPROTECCION SOCIAL Y/O FAMILIAR EN SITUACION DE VULNERABILIDAD DE LA ALCALDIA DE IBAGUE;</t>
  </si>
  <si>
    <t>SDSC-AG10-CONTRATAR LA PRESTACIÓN DE SERVICIOS DE APOYO A LA GESTIÓN PARA EL DESARROLLO Y EJECUCIÓN DE LOS DIFERENTES PROGRAMAS Y PROYECTOS DE LA SECRETARÍA DE DESARROLLO SOCIAL COMUNITARIO ;</t>
  </si>
  <si>
    <t>$7.600.000</t>
  </si>
  <si>
    <t>SDSC-DE-AG07  PRESTACIÓN DE SERVICIOS DE APOYO A LA GESTION PARA DESARROLLAR ACTIVIDADES RELACIONADAS CON LA ATENCION Y ORIENTACION A LA POBLACIÓN DEL SUBPROGRAMA IBAGUE DE LA MANO CON LOS ADULTOS MAYORES DE LA DIRECCION DE GRUPOS ETNICOS Y POBLACIÓN VULNERABLE ;</t>
  </si>
  <si>
    <t>$15.400.000</t>
  </si>
  <si>
    <t>SDSC-DE-AG11 PRESTACIÓN DE SERVICIOS DE APOYO A LA GESTION PARA DESARROLLAR ACTIVIDADES RELACIONADAS CON LA ATENCION Y ORIENTACION A LA POBLACIÓN DEL SUBPROGRAMA IBAGUE DE LA MANO CON LOS ADULTOS MAYORES DE LA DIRECCION DE GRUPOS ETNICOS Y POBLACIÓN VULNERABLE ;</t>
  </si>
  <si>
    <t>$16.100.000</t>
  </si>
  <si>
    <t>SDSC-DE- P31 PRESTACION DE SERVICIOS PROFESIONALES ESPECIALIZADOS PARA LA COORDINACION DE LA FORMULACION DE POLITICAS PUBLICAS DE LA SECRETARIA DE DESARROLLO SOCIAL COMUNITARIO.;</t>
  </si>
  <si>
    <t>$42.000.000</t>
  </si>
  <si>
    <t>SDSC-DE-P01 PRESTACIÓN DE SERVICIOS PROFESIONALES PARA  EL FORTALECIMIENTO DE LOS PROGRAMAS DE LA DIRECCION DE GRUPOS ETNICOS Y POBLACION VULNERABLE;</t>
  </si>
  <si>
    <t>SDSC-DE-P33 PRESTACIÓN DE SERVICIOS PROFESIONALES PARA FORTALECER LA EJECUCIÓN DE LAS METAS, ACTIVIDADES Y ATENCION PSICOSOCIAL DE LOS SUBPROGRAMAS DE LA DIRECCION DE GRUPOS ETNICOS Y POBLACION VULNERABLE;</t>
  </si>
  <si>
    <t>$21.000.000</t>
  </si>
  <si>
    <t>SDSC-DE-P24-PRESTACIÓN DE SERVICIOS PROFESIONALES PARA FORTALECER LA EJECUCIÓN DE LAS METAS Y ACTIVIDADES DEL PROGRAMA ATENCION INTEGRAL DE POBLACION EN SITUACION PERMANENTE DE DESPROTECCION SOCIAL Y/O FAMILIAR EN SITUACION DE VULNERABILIDAD DE LA ALCALDIA DE IBAGUE;</t>
  </si>
  <si>
    <t>$35.000.000</t>
  </si>
  <si>
    <t>SDSC-DE-AG39 PRESTACIÓN DE SERVICIOS DE APOYO A LA GESTION PARA DESARROLLAR ACTIVIDADES RELACIONADAS CON LA ATENCION Y ORIENTACION A LA POBLACIÓN DEL ATENCION INTEGRAL DE POBLACION EN SITUACION PERMANENTE DE DESPROTECCION SOCIAL Y/O FAMILIAR DE LA DIRECCION DE GRUPOS ETNICOS Y POBLACIÓN VULNERABLE;</t>
  </si>
  <si>
    <t>SDSC-DE-AG13 PRESTACIÓN DE SERVICIOS DE APOYO A LA GESTIÓN PARA PARA DESARROLLAR ACTIVIDADES RELACIONADAS CON LA ATENCION, ORIENTACION Y SISTEMATIZACION DE LA POBLACIÓN DEL SUBPROGRAMA DE LA MANO CON LOS ADULTOS MAYORES DE LA DIRECCION DE GRUPOS ETNICOS Y POBLACION VULNERABLE;</t>
  </si>
  <si>
    <t>DSC-DE-P27- PRESTACIÓN DE SERVICIOS PROFESIONALES PARA FORTALECER LA ATENCION Y ACTIVIDADES DEL SUBPROGRAMA IBAGUE POR LA GARANTIA DE LOS DERECHOS DE LAS VICTIMAS DE LA DIRECCION DE GRUPOS ETNICOS Y POBLACION VULNERABLE.;</t>
  </si>
  <si>
    <t>$28.800.000</t>
  </si>
  <si>
    <t>SDSC-DE-P28 PRESTACIÓN DE SERVICIOS PROFESIONALES PARA FORTALECER LA EJECUCIÓN DE LAS METAS, ACTIVIDADES Y ATENCION PSICOSOCIAL DE LOS SUBPROGRAMAS DE LA DIRECCION DE GRUPOS ETNICOS Y POBLACION VULNERABLE;</t>
  </si>
  <si>
    <t>$19.600.000</t>
  </si>
  <si>
    <t>SDSC-DE-P40 PRESTACIÓN DE SERVICIOS PROFESIONALES PARA DESARROLLAR ACTIVIDADES RELACIONADAS A LOS PROCESOS FINANCIEROS DE LOS SUBPROGRAMAS DE LA DIRECCION DE GRUPOS ETNICOS Y POBLACION VULNERABLE;</t>
  </si>
  <si>
    <t>$26.600.000</t>
  </si>
  <si>
    <t>SDSC-15-CONTRATAR LA PRESTACIÓN DE SERVICIOS DE UN PROFESIONAL ESPECIALIZADO EN EPIDEMIOLOGIA PARA EL FORTALECIMIENTO DE LOS PROGRAMAS DE LA SECRETARÍA DE DESARROLLO SOCIAL COMUNITARIO DE LA ALCALDIA DE IBAGUÉ;</t>
  </si>
  <si>
    <t>$44.450.000</t>
  </si>
  <si>
    <t>SDSC-DE-P05 CONTRATAR LA PRESTACIÓN DE SERVICIOS PROFESIONALES PARA EJECUTAR ACTIVIDADES EN LA DIRECCION DE GRUPOS ETNICOS Y POBLACION VULNERABLE;</t>
  </si>
  <si>
    <t>$22.400.000</t>
  </si>
  <si>
    <t>SDSC-3-CONTRATAR LA PRESTACIÓN DE SERVICIOS DE UN ABOGADO ESPECIALIZADO PARA EL FORTALECIMIENTO DE LOS PROCESOS JURÍDICOS Y CONTRACTUALES DE LA SECRETARÍA DE DESARROLLO SOCIAL COMUNITARIO DE LA ALCALDIA DE IBAGUÉ;</t>
  </si>
  <si>
    <t>SDSC-DE-P08 - PRESTACIÓN DE SERVICIOS PROFESIONALES PARA FORTALECER LA EJECUCIÓN DE LAS METAS, ACTIVIDADES Y ATENCION PSICOSOCIAL DE LOS SUBPROGRAMAS DE LA DIRECCION DE GRUPOS ETNICOS Y POBLACION VULNERABLE.;</t>
  </si>
  <si>
    <t>$21.900.000</t>
  </si>
  <si>
    <t>SDSC-DE-P20-PRESTACIÓN DE SERVICIOS PROFESIONALES PARA FORTALECER LA EJECUCIÓN DE LAS METAS Y ACTIVIDADES DEL PROGRAMA INLCUSION SOCIAL Y PRODUCTIVA PARA LA POBLACION EN SITUACION DE VULNERABILIDAD DE LA ALCALDIA DE IBAGUE.;</t>
  </si>
  <si>
    <t>$33.250.000</t>
  </si>
  <si>
    <t>SDSC-DE-AG03 PRESTACIÓN DE SERVICIOS DE APOYO A LA GESTION PARA DESARROLLAR ACTIVIDADES RELACIONADAS CON LA ATENCION Y ORIENTACION A LA POBLACIÓN DEL SUBPROGRAMA IBAGUE DE LA MANO CON LOS ADULTOS MAYORES DE LA DIRECCION DE GRUPOS ETNICOS Y POBLACIÓN VULNERABLE ;</t>
  </si>
  <si>
    <t>SDSC-DE-P16- PRESTACIÓN DE SERVICIOS PROFESIONALES PARA FORTALECER LA EJECUCIÓN DE LAS METAS, ACTIVIDADES Y ATENCION PSICOSOCIAL DE LOS SUBPROGRAMAS DE LA DIRECCION DE GRUPOS ETNICOS Y POBLACION VULNERABLE.;</t>
  </si>
  <si>
    <t>$23.800.000</t>
  </si>
  <si>
    <t>SDSC-DE-P10 PRESTACIÓN DE SERVICIOS PROFESIONALES PARA FORTALECER LA EJECUCIÓN DE LAS METAS, ACTIVIDADES Y ATENCION PSICOSOCIAL DE LOS SUBPROGRAMAS DE LA DIRECCION DE GRUPOS ETNICOS Y POBLACION VULNERABLE;</t>
  </si>
  <si>
    <t>SDSC-DE-P29 CONTRATAR LA PRESTACIÓN DE SERVICIOS PROFESIONALES PARA EJECUTAR ACTIVIDADES EN LA DIRECCION DE GRUPOS ETNICOS Y POBLACION VULNERABLE;</t>
  </si>
  <si>
    <t>SDSC-DE-P21 PRESTACIÓN DE SERVICIOS PROFESIONALES PARA FORTALECER LA EJECUCIÓN DE LAS METAS Y ACTIVIDADES DEL PROGRAMA ATENCION INTEGRAL DE POBLACION EN SITUACION PERMANENTE DE DESPROTECCION SOCIAL Y/O FAMILIAR EN SITUACION DE VULNERABILIDAD DE LA ALCALDIA DE IBAGUE;</t>
  </si>
  <si>
    <t>$24.000.000</t>
  </si>
  <si>
    <r>
      <t>OBSERVACIONES:</t>
    </r>
    <r>
      <rPr>
        <b/>
        <sz val="12"/>
        <color rgb="FFFF0000"/>
        <rFont val="Arial MT"/>
      </rPr>
      <t xml:space="preserve"> </t>
    </r>
  </si>
  <si>
    <t>NOMBRE: ELIANA DEL PILAR ROZO RODRIGUEZ
DIRECTORA DE GRUPOS ÉTNICOS Y POBLACIÓN VULNERABLE</t>
  </si>
  <si>
    <r>
      <rPr>
        <b/>
        <sz val="16"/>
        <rFont val="Arial"/>
        <family val="2"/>
      </rPr>
      <t>PROCESO:</t>
    </r>
    <r>
      <rPr>
        <sz val="16"/>
        <rFont val="Arial"/>
        <family val="2"/>
      </rPr>
      <t xml:space="preserve"> PLANEACION ESTRATEGICA Y TERRITORIAL</t>
    </r>
  </si>
  <si>
    <r>
      <t xml:space="preserve">Codigo: </t>
    </r>
    <r>
      <rPr>
        <sz val="16"/>
        <rFont val="Arial"/>
        <family val="2"/>
      </rPr>
      <t>FOR-08-PRO-PET-01</t>
    </r>
  </si>
  <si>
    <r>
      <t>Version:</t>
    </r>
    <r>
      <rPr>
        <sz val="16"/>
        <rFont val="Arial"/>
        <family val="2"/>
      </rPr>
      <t xml:space="preserve"> 01</t>
    </r>
  </si>
  <si>
    <r>
      <rPr>
        <b/>
        <sz val="16"/>
        <rFont val="Arial"/>
        <family val="2"/>
      </rPr>
      <t>FORMATO:</t>
    </r>
    <r>
      <rPr>
        <sz val="16"/>
        <rFont val="Arial"/>
        <family val="2"/>
      </rPr>
      <t xml:space="preserve"> PLAN DE ACCION</t>
    </r>
  </si>
  <si>
    <r>
      <t xml:space="preserve">Fecha: </t>
    </r>
    <r>
      <rPr>
        <sz val="16"/>
        <rFont val="Arial"/>
        <family val="2"/>
      </rPr>
      <t>31/08/2017</t>
    </r>
  </si>
  <si>
    <r>
      <t xml:space="preserve">Pagina: </t>
    </r>
    <r>
      <rPr>
        <sz val="16"/>
        <rFont val="Arial"/>
        <family val="2"/>
      </rPr>
      <t>1 de  1</t>
    </r>
  </si>
  <si>
    <t xml:space="preserve">SECRETARÍA / ENTIDAD: DESARROLLO SOCIAL COMUNITARIO                                           </t>
  </si>
  <si>
    <t xml:space="preserve">GRUPO: DIRECCION DE MUJER, GÉNERO Y DIVERSIDAD SEXUAL </t>
  </si>
  <si>
    <t>01-01-2024- 30-09-2024</t>
  </si>
  <si>
    <r>
      <t>FECHA DE  SEGUIMIENTO:</t>
    </r>
    <r>
      <rPr>
        <sz val="16"/>
        <rFont val="Arial"/>
        <family val="2"/>
      </rPr>
      <t xml:space="preserve"> 30 DE SEPTIEMBRE DE 2024</t>
    </r>
  </si>
  <si>
    <t xml:space="preserve">LINEA ESTRATEGICA: </t>
  </si>
  <si>
    <t xml:space="preserve">CULTURA Y SOCIEDAD PARA TODOS </t>
  </si>
  <si>
    <r>
      <t xml:space="preserve">Objetivos: </t>
    </r>
    <r>
      <rPr>
        <sz val="16"/>
        <rFont val="Arial"/>
        <family val="2"/>
      </rPr>
      <t>MEJORAR LA ATENCIÓN PRIORITARIA Y OPORTUNA PARA MUJERES DEL MUNICIPIO DE IBAGUE</t>
    </r>
    <r>
      <rPr>
        <b/>
        <sz val="16"/>
        <rFont val="Arial"/>
        <family val="2"/>
      </rPr>
      <t>.</t>
    </r>
  </si>
  <si>
    <t xml:space="preserve">SECTOR: </t>
  </si>
  <si>
    <t>INCLUSIÓN SOCIAL Y RECONCILIACIÓN</t>
  </si>
  <si>
    <t>4103- INCLUSIÓN SOCIAL Y PRODUCTIVA PARA LA POBLACIÓN EN SITUACION DE VULNERABILIDAD</t>
  </si>
  <si>
    <t>NOMBRE  DEL PROYECTO POAI:</t>
  </si>
  <si>
    <t xml:space="preserve"> IMPLEMENTACIÓN DE ACCIONES PARA EL EMPODERAMIENTO SOCIAL Y ECONÓMICO DE LAS MUJERES EN LA CIUDAD DE IBAGUÉ, TOLIMA</t>
  </si>
  <si>
    <t>2024730010015 - 2020730010050</t>
  </si>
  <si>
    <t>CODIGO PRESUPUESTAL:  2.11.3.2.02.02.009                                           RUBROS: SERVICIOS PARA LA COMUNIDAD, SOCIALES Y PERSONALES</t>
  </si>
  <si>
    <t>CODIGO PRESUPUESTAL: 2.11.3.2.02.01.004                                            RUBROS: PRODUCTOS METÁLICOS, MAQUINARIA Y EQUIPO</t>
  </si>
  <si>
    <t>CODIGO PRESUPUESTAL: 2.11.3.2.02.01.002                                         RUBROS: PRODUCTOS ALIMENTICIOS, BEBIDAS Y TABACO; TEXTILES, PRENDAS DE VESTIR Y PRODUCTOS DE CUERO</t>
  </si>
  <si>
    <r>
      <t xml:space="preserve">FISICO
</t>
    </r>
    <r>
      <rPr>
        <b/>
        <u/>
        <sz val="12"/>
        <rFont val="Arial MT"/>
      </rPr>
      <t xml:space="preserve">PROG  </t>
    </r>
    <r>
      <rPr>
        <b/>
        <sz val="12"/>
        <rFont val="Arial MT"/>
      </rPr>
      <t xml:space="preserve">
EJEC</t>
    </r>
  </si>
  <si>
    <r>
      <rPr>
        <b/>
        <sz val="12"/>
        <rFont val="Arial MT"/>
      </rPr>
      <t>FINANCIERO</t>
    </r>
    <r>
      <rPr>
        <b/>
        <u/>
        <sz val="12"/>
        <rFont val="Arial MT"/>
      </rPr>
      <t xml:space="preserve">
PROG  
OBLIGADO</t>
    </r>
  </si>
  <si>
    <t>2.1.1 Acompañar procesos de postulación de proyectos productivos de mujeres para acceso a recursos (economicos, fisicos, formación y/o comercializacion )</t>
  </si>
  <si>
    <t xml:space="preserve">Mujeres con proyectos productivos acompañadas </t>
  </si>
  <si>
    <t>2.1.2 Apoyar la formulacion de proyectos productivos para mujeres.</t>
  </si>
  <si>
    <t>Proyectos productivos formulados</t>
  </si>
  <si>
    <t xml:space="preserve">2.1.3 Generar estrategias de apoyo para proyectos productivos de mujeres en busca de su independencia economica. </t>
  </si>
  <si>
    <t xml:space="preserve">Estrategias de apoyo implmentadas </t>
  </si>
  <si>
    <t xml:space="preserve">4.1.1 Contar con espacios rosa para las mujeres del municipio de Ibagué </t>
  </si>
  <si>
    <t xml:space="preserve">Espacio adecuado </t>
  </si>
  <si>
    <t xml:space="preserve">4.1.2 Implementar estrategia de articulacion intersitucional para la atencion de mujeres en las casas rosas descentralizando la oferta de la administracion. </t>
  </si>
  <si>
    <t xml:space="preserve">Estrategia de articulacion implementada </t>
  </si>
  <si>
    <t xml:space="preserve">4.1.3 Diseñar e implementar programas de capacitacion y empoderamiento femenino. </t>
  </si>
  <si>
    <t xml:space="preserve">Programas implementados </t>
  </si>
  <si>
    <t xml:space="preserve">4.1.4 Orientar y atender psicosocial y juridamente a las mujeres del municipio. </t>
  </si>
  <si>
    <t xml:space="preserve">Mujeres Atendidas </t>
  </si>
  <si>
    <t xml:space="preserve">4.1.5 Implementar las casas rosa </t>
  </si>
  <si>
    <t>Espacio en funcionamiento</t>
  </si>
  <si>
    <t xml:space="preserve">5.1.1 Realizar articulacíon interinstitucional para el funcionamiento de la casa refugio para mujeres victimas de violencia. </t>
  </si>
  <si>
    <t xml:space="preserve">5.1.2 Prestar la medida de atencion requerida según la ley  mujeres victimas de violencia según la decision de la autoridad competente. </t>
  </si>
  <si>
    <t>5.1.3 Implementar la Casa Refugio</t>
  </si>
  <si>
    <t xml:space="preserve">Casa Refugio implementada </t>
  </si>
  <si>
    <t>6.1.1 Conmemorar y exaltar mediante acciones de impacto a las mujeres del municipo de Ibague</t>
  </si>
  <si>
    <t xml:space="preserve">Eventos de conmemoracion realizados </t>
  </si>
  <si>
    <t>6.1.2 Conmemorar y exaltar mediante acciones de impacto a las mujeres del  poblacion LGBTIQ+</t>
  </si>
  <si>
    <t xml:space="preserve">7.1.3 Implementar la estrategia de articulacion interinstitucional para operar la oferta institucional alrededor de las mujeres cuidadoras </t>
  </si>
  <si>
    <t>Estrategia Implementada</t>
  </si>
  <si>
    <t xml:space="preserve">
MUJERES VICTIMAS DE VIOLENCIA INTRAFAMILIAR</t>
  </si>
  <si>
    <r>
      <t xml:space="preserve">META DE RESULTADO  No.1  </t>
    </r>
    <r>
      <rPr>
        <sz val="10"/>
        <rFont val="Arial"/>
        <family val="2"/>
      </rPr>
      <t xml:space="preserve">DISMINUIR LAS MUJERES VICTIMAS DE VIOLENCIA INTRAFAMILIAR </t>
    </r>
  </si>
  <si>
    <t xml:space="preserve">MUJERES VICTIMAS </t>
  </si>
  <si>
    <t xml:space="preserve">NOMBRE: CAROLINA HURTADO BARRERA
SECRETARIA DE DESARROLLO SOCIAL COMUNITARIO </t>
  </si>
  <si>
    <t xml:space="preserve">MUJERES VICTIMAS DE VIOLENCIA DE PAREJA 
</t>
  </si>
  <si>
    <r>
      <t xml:space="preserve">META DE RESULTADO  No.2  </t>
    </r>
    <r>
      <rPr>
        <sz val="10"/>
        <rFont val="Arial"/>
        <family val="2"/>
      </rPr>
      <t xml:space="preserve">DISMINUIR LAS MUJERES VICTIMAS DE VIOLENCIA DE PAREJA </t>
    </r>
  </si>
  <si>
    <t>FIRMA</t>
  </si>
  <si>
    <t xml:space="preserve">MUJERES CUIDADORAS ATENDIDAS MEDIANTE ESTRATEGIA INTEGRAL </t>
  </si>
  <si>
    <r>
      <t xml:space="preserve">META DE RESULTADO  No.3  </t>
    </r>
    <r>
      <rPr>
        <sz val="10"/>
        <rFont val="Arial"/>
        <family val="2"/>
      </rPr>
      <t xml:space="preserve">AUMENTAR EL NUMERO DE CUIDADORAS BENEFICIDAS </t>
    </r>
  </si>
  <si>
    <t>BENEFICIARAS DE LA OFERTA INSTITUCIONAL</t>
  </si>
  <si>
    <t xml:space="preserve">NOMBRE: ALEJANDRA VILLANUEVA ARENAS
DIRECTORA DE MUJER, GÉNERO Y DIVERSIDAD SEXUAL </t>
  </si>
  <si>
    <t xml:space="preserve">OBSERVACIONES: </t>
  </si>
  <si>
    <t>FECHA DE PROGRAMACION:  01-01-2024- 30-09-2024</t>
  </si>
  <si>
    <t xml:space="preserve">GOBERNABILIDAD PARA TODOS </t>
  </si>
  <si>
    <r>
      <rPr>
        <b/>
        <sz val="16"/>
        <rFont val="Arial"/>
        <family val="2"/>
      </rPr>
      <t xml:space="preserve">Objetivos: </t>
    </r>
    <r>
      <rPr>
        <sz val="16"/>
        <rFont val="Arial"/>
        <family val="2"/>
      </rPr>
      <t>MEJORAR LA ATENCIÓN PRIORITARIA Y OPORTUNA PARA MUJERES DEL MUNICIPIO DE IBAGU</t>
    </r>
  </si>
  <si>
    <t xml:space="preserve">GOBIERNO TERRITORIAL </t>
  </si>
  <si>
    <t xml:space="preserve">PROGRAMA: </t>
  </si>
  <si>
    <t xml:space="preserve"> 4501- FORTALECIMIENTO DE LA CONVIVENCIA Y LA SEGURIDAD CIUDADANA</t>
  </si>
  <si>
    <t>COMPROMISO CON LA SEGURIDAD DE LA MUJER EN EL MUNICIPIO DE   IBAGUÉ, TOLIMA</t>
  </si>
  <si>
    <t>2024730010016 - 2020730010050</t>
  </si>
  <si>
    <t>CODIGO PRESUPUESTAL:          2.11.3.2.02.02.009                                             RUBROS: SERVICIOS PARA LA COMUNIDAD, SOCIALES Y PERSONALES</t>
  </si>
  <si>
    <t>1.1.1 Orientar psicosocial y jurídicamente a mujeres en riesgo y/o victimas de cualquier tipo de  violencia.</t>
  </si>
  <si>
    <t xml:space="preserve">Mujeres orientadas psicologica y juridicamente  </t>
  </si>
  <si>
    <t>1.1.2 Implementar estrategias de prevención de violencia de género contra las mujeres.</t>
  </si>
  <si>
    <t>Estrategia de prevencion implementada</t>
  </si>
  <si>
    <t>1.1.3 Implementar la ruta de atención para las mujeres victimas de violencia cuando se requiera en articulación interinstitucional</t>
  </si>
  <si>
    <t>Ruta establecida e implementada</t>
  </si>
  <si>
    <r>
      <t>FECHA DE  SEGUIMIENTO:</t>
    </r>
    <r>
      <rPr>
        <sz val="12"/>
        <rFont val="Arial"/>
        <family val="2"/>
      </rPr>
      <t xml:space="preserve"> 30 DE SEPTIEMBRE DE 2024</t>
    </r>
  </si>
  <si>
    <r>
      <t xml:space="preserve">Objetivos: </t>
    </r>
    <r>
      <rPr>
        <sz val="12"/>
        <rFont val="Arial"/>
        <family val="2"/>
      </rPr>
      <t>MEJORAR LA ATENCIÓN PRIORITARIA Y OPORTUNA PARA LA POBLACION LGBTIQ+ DEL MUNICIPIO DE IBAGUE.</t>
    </r>
  </si>
  <si>
    <t>4501- FORTALECIMIENTO DE LA CONVIVENCIA Y LA SEGURIDAD CIUDADANA</t>
  </si>
  <si>
    <t xml:space="preserve"> COMPROMISO CON LA SEGURIDAD DE LA POBLACION LGBTIQ+ EN EL MUNICIPIO DE   IBAGUÉ, TOLIMA</t>
  </si>
  <si>
    <t>CODIGO BPPIM:</t>
  </si>
  <si>
    <t>2024730010017 - 2020730010050</t>
  </si>
  <si>
    <t>1.1.1 Orientar psicosocial y jurídicamente a la población LGBTIQ+ en riesgo y/o victimas de cualquier tipo de  violencia.</t>
  </si>
  <si>
    <t xml:space="preserve">Poblacion LGBTIQ+ orientada psicologica y juridicamente  </t>
  </si>
  <si>
    <t>1.1.2 Implementar estrategias de prevención de violencia de género contra la población LGBTIQ+.</t>
  </si>
  <si>
    <t>1.1.3 Implementar la ruta de atención para población LGBTIQ+ victimas de violencia cuando se requiera en articulación interinstitucional</t>
  </si>
  <si>
    <r>
      <t xml:space="preserve">Objetivos: </t>
    </r>
    <r>
      <rPr>
        <sz val="16"/>
        <rFont val="Arial"/>
        <family val="2"/>
      </rPr>
      <t>MEJORAR LA ATENCIÓN PRIORITARIA Y OPORTUNA PARA LA POBLACION LGBTIQ+ DEL MUNICIPIO DE IBAGUE.</t>
    </r>
  </si>
  <si>
    <t>IMPLEMENTACIÓN DE ACCIONES PARA EL EMPODERAMIENTO SOCIAL Y ECONÓMICO DE POBLACION LGBTIQ+ EN LA CIUDAD DE IBAGUÉ, TOLIMA</t>
  </si>
  <si>
    <t>2024730010018 - 2020730010050</t>
  </si>
  <si>
    <t>2.1.1 Implementar estrategia integral de articulación interinstitucional para la implementación y seguimiento de la politica pública LGBTI</t>
  </si>
  <si>
    <t xml:space="preserve">2.1.2 Realizar la evaluacion, diagnostico y actualización de la politica publica de mujer y equidad de género. </t>
  </si>
  <si>
    <t xml:space="preserve">Politica Publica Actualizada/Reformulada </t>
  </si>
  <si>
    <t xml:space="preserve">2.1.3 Implementar estrategia integral de articulación interinstitucional para la implementación y seguimiento de la politica pública de Mujer	</t>
  </si>
  <si>
    <t>1.1.1 Acompañar procesos de postulación de proyectos productivos de la poblacion LGBTIQ+  para acceso a recursos (economicos, fisicos, formación y/o comercializacion )</t>
  </si>
  <si>
    <t xml:space="preserve">Poblacion LGBTIQ+ con proyectos productivos acompañadas </t>
  </si>
  <si>
    <t>1..1.2 Apoyar la formulacion de proyectos productivos para la poblacion LGBTIQ+</t>
  </si>
  <si>
    <t>1.1.3 Propiciar y crear espacios para la comercializacion de productos elaborados en unidades productivas de poblacion LGBTIQ+</t>
  </si>
  <si>
    <t xml:space="preserve">Espacios creados </t>
  </si>
  <si>
    <t xml:space="preserve">1.1.4 Generar estrategias de apoyo para proyectos productivos de la Poblacion LGBTIQ+ en busca de su independencia economica. </t>
  </si>
  <si>
    <t>Estrategia implementada</t>
  </si>
  <si>
    <t>SECRETARIA DE DESARROLLO SOCIAL COMUNITARIO</t>
  </si>
  <si>
    <t>GRUPO: DIRECCIÓN DE INFANCIA, ADOLESCENCIA Y JUVENTUD</t>
  </si>
  <si>
    <t>FECHA DE  SEGUIMIENTO: 30-09-2024</t>
  </si>
  <si>
    <t>Objetivos: Mejorar la atención prioritaria y oportuna para los niños, niñas y adolescentes del municipio de Ibagué.</t>
  </si>
  <si>
    <t>41-INCLUSIÓN SOCIAL Y RECONCILIACIÓN</t>
  </si>
  <si>
    <t>4102- Desarrollo integral de la primera infancia a la juventud, y fortalecimiento de las capacidades de las familias de niñas, niños y adolescentes</t>
  </si>
  <si>
    <t>DESARROLLO INTEGRAL DE LOS CONSTRUCTORES DEL MAÑANA EN LA CIUDAD DE IBAGUÉ, TOLIMA</t>
  </si>
  <si>
    <t>2024730010021 - 2020730010055</t>
  </si>
  <si>
    <t>CODIGO PRESUPUESTAL:                                                                                                     RUBROS:</t>
  </si>
  <si>
    <t>2.11.3.2.01.01.003.03.02 -2.11.3.2.02.02.005-2.11.3.2.02.02.006-2.11.3.2.02.02.009-2.11.3.2.02.01.004</t>
  </si>
  <si>
    <t xml:space="preserve">410205202 - Realizar entrega de ayuda alimentaria a los niños, niñas, adolescentes y jóvenes vulnerables del Municipio de Ibagué    </t>
  </si>
  <si>
    <t xml:space="preserve">1.1.1 Actividad 1: Levantar información sobre la población de mujeres gestantes y/o niños con alimentación complementaria a beneficia </t>
  </si>
  <si>
    <t>1.1.3 Actividad 3: Entregar kit nutricional a mujeres gestantes, madres lactantes y/o NNA con problemas asociados a la desnutrición aguda.</t>
  </si>
  <si>
    <t xml:space="preserve">1.1.4 Actividad  Realizar valoración nutricional a través de la toma de medidas antropométricas y diagnóstico del estado nutricional de la población beneficiada </t>
  </si>
  <si>
    <t>1.1.5 Realizar capacitaciones en Buenas Prácticas, hábitos, estilos de vida saludable y pautas de crianza a los padres de los beneficiarios</t>
  </si>
  <si>
    <t xml:space="preserve">410204600-  Promover habilidades de liderazgo en niñas, niños y adolescentes a través de ejercicios de participación ciudadana, responsabilidad y bien común   </t>
  </si>
  <si>
    <t xml:space="preserve">2.1.2 Actividad 7: Realizar talleres, foros, conversatorios, sobre la participación de niños niñas y adolescentes </t>
  </si>
  <si>
    <t xml:space="preserve">2.1.3 Actividad 8: Apoyar logística y operativamente el funcionamiento de la mesa de participación de niños, niñas y adolescentes </t>
  </si>
  <si>
    <t>2.1.4 Realizar acompañamiento y seguimiento a la mesa de participación de niños, niñas y adolescentes.</t>
  </si>
  <si>
    <t>Atencion niños nilñas y adolescentes vulnerables</t>
  </si>
  <si>
    <t>META DE RESULTADO  No. 1800 NNA</t>
  </si>
  <si>
    <t>NOMBRE: CAROLINA HURTADO BARRERA</t>
  </si>
  <si>
    <t>META DE RESULTADO  No.</t>
  </si>
  <si>
    <t xml:space="preserve"> DELNA YURI CUADROS SIERRA</t>
  </si>
  <si>
    <t>GRUPO:  DIRECCIÓN DE INFANCIA, ADOLESCENCIA Y JUVENTUD</t>
  </si>
  <si>
    <t>CONTRIBUCIÓN CON EL RESTABLECIMIENTO DE LOS DERECHOS DE LOS NIÑOS, NIÑAS Y ADOLESCENTES EN EL MUNICIPIO DE IBAGUÉ, TOLIMA</t>
  </si>
  <si>
    <t>2024730010059 - 2020730010055</t>
  </si>
  <si>
    <t xml:space="preserve">CODIGO PRESUPUESTAL:                                                       RUBROS: </t>
  </si>
  <si>
    <t>410204600-Desarrollar campañas que nos permitan mitigar la vulneración de derechos de los NNAJ y sus familias</t>
  </si>
  <si>
    <t>2.1.1 Identificar las familias a beneficiar con la Estrategia de fortalecimiento familiar</t>
  </si>
  <si>
    <t>2.1.2 Diseñar la estrategia de fortalecimiento familiar</t>
  </si>
  <si>
    <t>2.1.5 Realizar campañas de sensibilización y capacitación orientadas a la generación de habilidades de autoprotección y autocuidado, dirigida a niños, niñas y adolescentes</t>
  </si>
  <si>
    <t>2.1.8 Diseñar y difundir material POP, para la socialización y difusión de la Ruta Integral de Atenciones</t>
  </si>
  <si>
    <t>2.1.9 Socializar la Ruta Integral de Atenciones</t>
  </si>
  <si>
    <t>2.1.10 Identificar y caracterizar la población en riesgo de trabajo infantil y/o población vulnerable</t>
  </si>
  <si>
    <t>2.1.12 Realizar actividades educativas, pedagógicos, recreativas, culturales, de formación y/o capacitación dirigidas a niños, niñas y adolescentes del municipio</t>
  </si>
  <si>
    <t>2.1.13 Realizar talleres y/o capacitaciones y/o actividades psicosociales tanto a los beneficiarios del programa, como a su núcleo familia</t>
  </si>
  <si>
    <t>410205202-Contribuir al restablecimiento de los derechos de NNA. proporcionando cuidado, estadía y apoyo psicosocial en un entorno seguro y protector.</t>
  </si>
  <si>
    <t>1.1.1 Acompañar y asesorar la implementación y operatividad del hogar de paso.</t>
  </si>
  <si>
    <t>1.1.2 Gestionar y/o apoyar la realizacion de un plan de trabajo para las modificaciones de los diferentes centro de atencion a NNA</t>
  </si>
  <si>
    <r>
      <t xml:space="preserve">Objetivos: </t>
    </r>
    <r>
      <rPr>
        <sz val="16"/>
        <rFont val="Arial"/>
        <family val="2"/>
      </rPr>
      <t>Mejorar la atención prioritaria y oportuna para los adolescentes del municipio de Ibagué.</t>
    </r>
  </si>
  <si>
    <t>DESARROLLO INTEGRAL DE LA JUVENTUD, Y EL FORTALECIMIENTO DE LAS CAPACIDADES DE SUS FAMILIAS EN EL MUNICIPIO DE IBAGUÉ, TOLIMA</t>
  </si>
  <si>
    <t>20247300 10019 - 2020730010056</t>
  </si>
  <si>
    <t>CODIGO PRESUPUESTAL:                                                       RUBROS:</t>
  </si>
  <si>
    <t>410204502 - Fortalecer y acompañar el desarrollo de habilidades y/o capacidades para el trabajo y vocación empresarial a través de la implementación del laboratorio empresarial juvenil.</t>
  </si>
  <si>
    <t xml:space="preserve">1.1.2 Actividad Realizar talleres y/o capacitaciones y/o actividades a jóvenes emprendedores </t>
  </si>
  <si>
    <t xml:space="preserve">1.1.4 Actividad Realizar convocatorias de estímulos municipales Juveniles </t>
  </si>
  <si>
    <t>410204200-Diseñar e implementar campañas articuladas para promover acciones para el buen uso del tiempo libre a través de estrategias de recreación, deporte, arte y entre otras; centrándose en la orientación vocacional donde los jóvenes potencien sus talentos, intereses y habilidades. Además de realizar orientaciones con respecto a la salud sexual y reproductiva</t>
  </si>
  <si>
    <t xml:space="preserve">2.1.1 Actividad: Realizar actividades culturales, artísticas y recreacionales para los jóvenes </t>
  </si>
  <si>
    <t xml:space="preserve">2.1.2 Actividad Acompañar y asesorar psicosocial y jurídicamente a los jóvenes del municipio </t>
  </si>
  <si>
    <t xml:space="preserve">2.1.3 Actividad  Crear y/o fortalecer los centros de atención Integral para los jóvenes del municipio </t>
  </si>
  <si>
    <t xml:space="preserve">2.1.4 Actividad  Apoyar propuestas sociales-culturales de organizaciones juveniles (talleres, campañas, sensibilización) </t>
  </si>
  <si>
    <t xml:space="preserve">2.1.5 Actividad  Realizar entrega de auxilios funerarios </t>
  </si>
  <si>
    <t xml:space="preserve">2.1.6 Actividad  Realizar actividades y/o eventos enfocados en la generación de habilidades de autoprotección y autocuidado </t>
  </si>
  <si>
    <t xml:space="preserve">2.1.7 Actividad  Diseñar la estrategia de atención, orientación y seguimiento psicológico. </t>
  </si>
  <si>
    <t xml:space="preserve">2.1.8 Actividad  Socializar la Ruta de atención mental del municipio </t>
  </si>
  <si>
    <t>2.1.11 adecuacion y mantenimiento de la casa de juventudes</t>
  </si>
  <si>
    <t>2,1,12 Adecuacion y mantenimiento del vehiculo oficial</t>
  </si>
  <si>
    <t>2,1,13 apoyo e incentivos para organizaciones juveniles</t>
  </si>
  <si>
    <t xml:space="preserve">4.1.1 Actividad Modificar y realizar seguimiento de la política publica de Juventud </t>
  </si>
  <si>
    <t>410203501-Modificación de la Política Pública de Juventud en Ibagué: realizaremos la revisión, implementación y evaluación de la política pública de juventudes, que promueva la generación de oportunidades para la juventud Ibaguereña y la eliminación de barreras para su desarrollo garantizando el goce efectivo de sus derechos.</t>
  </si>
  <si>
    <t xml:space="preserve">5.1.2 Actividad  Actualizar permanentemente el observatorio de juventudes </t>
  </si>
  <si>
    <t xml:space="preserve">5.1.3 Actividad  Actualizar permanentemente el observatorio de Primera Infancia </t>
  </si>
  <si>
    <t xml:space="preserve">5.1.4 Actividad 21: Actualizar permanentemente el observatorio de Infancia y Adolescencia </t>
  </si>
  <si>
    <t>Atencion a Jovenes vulnerables</t>
  </si>
  <si>
    <t>META DE RESULTADO  No. 400 JOVENES</t>
  </si>
  <si>
    <t>NUMERO</t>
  </si>
  <si>
    <t xml:space="preserve">META DE RESULTADO  No. </t>
  </si>
  <si>
    <t>Objetivos: Mejorar la atención prioritaria y oportuna para los adolescentes del municipio de Ibagué.</t>
  </si>
  <si>
    <t>COMPROMISO CON LOS LIDERES JUVENILES Y EL FORTALECIMIENTO INSTITUCIONAL EN EL MUNICIPIO DE IBAGUÉ, TOLIMA</t>
  </si>
  <si>
    <t>20247300 10020 - 2020730010056</t>
  </si>
  <si>
    <t>410204504-Realizar foros y/o talleres, a fin de fortalecer la  institucionalidad y promover su participación activa en la vida pública y comunitaria. Articulando con el CMJ, la PMJ y las practicas organizativas juveniles</t>
  </si>
  <si>
    <t xml:space="preserve">2.1.1 Actividad 2: Apoyar logística y operativamente el funcionamiento del Consejo Municipal de Juventudes </t>
  </si>
  <si>
    <t xml:space="preserve">2.1.3 Actividad 4: Realizar talleres, foros, conversatorios, sobre la participación juvenil </t>
  </si>
  <si>
    <t>ALCALDIA MUNICIPAL DE IBAGUE
SECRETARÍA DE DESARROLLO SOCIAL COMUNITARIO 
RELACIÓN DE CONTRATOS Y PAGOS 
Periodo 01-01-2024 al 30-09-2024</t>
  </si>
  <si>
    <t>Rubro</t>
  </si>
  <si>
    <t>Cod_FF_CGR</t>
  </si>
  <si>
    <t>Cod_FF_AUX</t>
  </si>
  <si>
    <t>F_Financiacion</t>
  </si>
  <si>
    <t>Cod  BPIM</t>
  </si>
  <si>
    <t>No. RP</t>
  </si>
  <si>
    <t xml:space="preserve">Fecha </t>
  </si>
  <si>
    <t xml:space="preserve">Valor($) </t>
  </si>
  <si>
    <t>Obligac ($)</t>
  </si>
  <si>
    <t>Saldo($)</t>
  </si>
  <si>
    <t>No. CDP</t>
  </si>
  <si>
    <t>Fecha Dispon</t>
  </si>
  <si>
    <t>Valor Dispon ($)</t>
  </si>
  <si>
    <t xml:space="preserve">Descripcion </t>
  </si>
  <si>
    <t>Beneficiario</t>
  </si>
  <si>
    <t>Nit</t>
  </si>
  <si>
    <t>Nro Contrato</t>
  </si>
  <si>
    <t>Año Contrato</t>
  </si>
  <si>
    <t>211320202006</t>
  </si>
  <si>
    <t>1.2.1.0.00</t>
  </si>
  <si>
    <t>01</t>
  </si>
  <si>
    <t>RECURSOS PROPIOS ICLD</t>
  </si>
  <si>
    <t>2020730010055</t>
  </si>
  <si>
    <t>28/02/2024</t>
  </si>
  <si>
    <t>2024-02-12</t>
  </si>
  <si>
    <t>SDSC-DI-IMPLEMENTACIÓN DE HOGAR DE PASO PARA LA ATENCIÓN DE NIÑOS, NIÑAS Y ADOLESCENTES QUE SE ENCUENTRAN EN ESTADO DE AMENAZA, INOBSERVANCIA O VULNERACIÓN DE LOS DERECHOS, EN EL MUNICIPIO DE   IBAGUÉ.;</t>
  </si>
  <si>
    <t>FUNDACIÓN LOYAL AMBAR</t>
  </si>
  <si>
    <t>464</t>
  </si>
  <si>
    <t>2024</t>
  </si>
  <si>
    <t>2024730010059</t>
  </si>
  <si>
    <t>27/09/2024</t>
  </si>
  <si>
    <t>2024-08-26</t>
  </si>
  <si>
    <t>SDSC- IMPLEMENTAR EL HOGAR DE PASO PARA LA ATENCIÓN DE NIÑOS, NIÑAS Y ADOLESCENTES QUE SE ENCUENTREN EN ESTADO DE AMENAZA, INOBSERVANCIA O VULNERACIÓN DE LOS DERECHOS, EN EL MUNICIPIO DE IBAGUE.;</t>
  </si>
  <si>
    <t>2281</t>
  </si>
  <si>
    <t>211320202009</t>
  </si>
  <si>
    <t>02/02/2024</t>
  </si>
  <si>
    <t>2024-01-27</t>
  </si>
  <si>
    <t>SDSC-DI-P13 CONTRATAR LA PRESTACIÓN DE SERVICIOS PROFESIONALES PARA EL DESARROLLO DE LOS PROCESOS DE PLANEACIÓN, SEGUIMIENTO Y EJECUCION ENMARCADOS EN EL PROYECTO DENOMINADO  FORTALECIMIENTO DE IBAGUÉ VIBRA CON NIÑAS Y NIÑOS, PROTEGIDOS, SANOS Y FELICES EN EL MUNICIPIO DE IBAGUÉ .;</t>
  </si>
  <si>
    <t>GLORIA IVONNE HURTADO MUNOZ</t>
  </si>
  <si>
    <t>116</t>
  </si>
  <si>
    <t>05/02/2024</t>
  </si>
  <si>
    <t>2024-01-31</t>
  </si>
  <si>
    <t>SDSC-DI-AG55-CONTRATAR LA PRESTACIÓN DE SERVICIOS DE APOYO A LA GESTIÓN PARA EL FORTALECIMIENTO DEL SUBPROGRAMA  IBAGUÉ VIBRA CON NIÑAS Y NIÑOS, PROTEGIDOS, SANOS Y FELICES .
;</t>
  </si>
  <si>
    <t>XIMENA YURLEDYS RODRIGUEZ ALVIS</t>
  </si>
  <si>
    <t>135</t>
  </si>
  <si>
    <t>13/02/2024</t>
  </si>
  <si>
    <t>2024-02-06</t>
  </si>
  <si>
    <t>SDSC-DI-P18-CONTRATAR LA PRESTACIÓN DE SERVICIOS PROFESIONALES PARA EL FORTALECIMIENTO DEL PROGRAMA  DESARROLLO INTEGRAL DE NIÑOS, NIÑAS, ADOLESCENTES Y SUS FAMILIAS ;</t>
  </si>
  <si>
    <t>JUAN  MANUEL SANCHEZ MANCHOLA</t>
  </si>
  <si>
    <t>201</t>
  </si>
  <si>
    <t>14/02/2024</t>
  </si>
  <si>
    <t>SDSC-DI-P19-CONTRATAR LA PRESTACIÓN DE SERVICIOS PROFESIONALES PARA EL FORTALECIMIENTO DEL PROGRAMA  DESARROLLO INTEGRAL DE NIÑOS, NIÑAS, ADOLESCENTES Y SUS FAMILIAS ;</t>
  </si>
  <si>
    <t>HEDER FREY BARRIOS VARGAS</t>
  </si>
  <si>
    <t>196</t>
  </si>
  <si>
    <t>SDSC-DI-P10-CONTRATAR LA PRESTACIÓN DE SERVICIOS PROFESIONALES PARA EL FORTALECIMIENTO DEL PROGRAMA  DESARROLLO INTEGRAL DE NIÑOS, NIÑAS, ADOLESCENTES Y SUS FAMILIAS ;</t>
  </si>
  <si>
    <t>LEIDY LORENA ORTEGON CARTAGENA</t>
  </si>
  <si>
    <t>223</t>
  </si>
  <si>
    <t>2020730010056</t>
  </si>
  <si>
    <t>20/02/2024</t>
  </si>
  <si>
    <t>2024-02-13</t>
  </si>
  <si>
    <t>SDSC-7-CONTRATAR LA PRESTACIÓN DE SERVICIOS DE UN PROFESIONAL PARA EL FORTALECIMIENTO DE LOS PROGRAMAS DE LA SECRETARÍA DE DESARROLLO SOCIAL COMUNITARIO;</t>
  </si>
  <si>
    <t>SERGIO ALEXANDER ROJAS  ARDILA</t>
  </si>
  <si>
    <t>309</t>
  </si>
  <si>
    <t>22/02/2024</t>
  </si>
  <si>
    <t>SDSC-DI-P30-CONTRATAR LA PRESTACIÓN DE SERVICIOS DE APOYO A LA GESTIÓN PARA EL FORTALECIMIENTO DEL PROGRAMA  DESARROLLO INTEGRAL DE NIÑOS, NIÑAS, ADOLESCENTES Y SUS FAMILIAS ;</t>
  </si>
  <si>
    <t>ARLEY DAVID PEREZ  GALINDO</t>
  </si>
  <si>
    <t>343</t>
  </si>
  <si>
    <t>23/02/2024</t>
  </si>
  <si>
    <t>2024-02-23</t>
  </si>
  <si>
    <t>LA AURORA TOLIMA S.A.S</t>
  </si>
  <si>
    <t>2115</t>
  </si>
  <si>
    <t>2023</t>
  </si>
  <si>
    <t>26/02/2024</t>
  </si>
  <si>
    <t>2024-02-17</t>
  </si>
  <si>
    <t>SDSC-DI-AG78-CONTRATAR LA PRESTACIÓN DE SERVICIOS DE APOYO A LA GESTIÓN PARA EL FORTALECIMIENTO DELSUBPROGRAMA  IBAGUÉ VIBRA CON NIÑAS Y NIÑOS, PROTEGIDOS, SANOS Y FELICES ;</t>
  </si>
  <si>
    <t>CAROLINA  CONDE</t>
  </si>
  <si>
    <t>471</t>
  </si>
  <si>
    <t>29/02/2024</t>
  </si>
  <si>
    <t>SDSC-8-CONTRATAR LA PRESTACION DE SERVICIOS PROFESIONALES ESPECIALIZADOS PARA APOYAR LOS PROGRAMAS DE LA SECRETARIA DE DESARROLLLO SOCIAL COMUNITARIO.;</t>
  </si>
  <si>
    <t>FELIX TOMAS VILLARRAGA MACHADO</t>
  </si>
  <si>
    <t>481</t>
  </si>
  <si>
    <t>05/03/2024</t>
  </si>
  <si>
    <t>2024-02-19</t>
  </si>
  <si>
    <t>SDSC-2 CONTRATAR LA PRESTACIÓN DE SERVICIOS PROFESIONALES ESPECIALIZADOS PARA LA FORMULACIÓN DE PROYECTOS Y SEGUIMIENTO A LA EJECUCIÓN DE ACTIVIDADES DE LOS DIFERENTES PROGRAMAS DE LA SECRETARÍA DE DESARROLLO SOCIAL COMUNITARIO;</t>
  </si>
  <si>
    <t>EDWARD SNEIDER QUIROGA DIAZ</t>
  </si>
  <si>
    <t>485</t>
  </si>
  <si>
    <t>06/03/2024</t>
  </si>
  <si>
    <t>SDSC-DI-P15-CONTRATAR LA PRESTACIÓN DE SERVICIOS PROFESIONALES PARA EL FORTALECIMIENTO DEL PROGRAMA  DESARROLLO INTEGRAL DE NIÑOS, NIÑAS, ADOLESCENTES Y SUS FAMILIAS . ;</t>
  </si>
  <si>
    <t>OLGA LUCIA VANEGAS VELASQUEZ</t>
  </si>
  <si>
    <t>642</t>
  </si>
  <si>
    <t>SDSC-DI-P25-CONTRATAR LA PRESTACIÓN DE SERVICIOS PROFESIONALES PARA EL FORTALECIMIENTO DEL PROGRAMA  DESARROLLO INTEGRAL DE NIÑOS, NIÑAS, ADOLESCENTES Y SUS FAMILIAS . ;</t>
  </si>
  <si>
    <t>LEIDY PAOLA GUZMAN GONZÁLEZ</t>
  </si>
  <si>
    <t>641</t>
  </si>
  <si>
    <t>SDSC-DI-P26-CONTRATAR LA PRESTACIÓN DE SERVICIOS PROFESIONALES PARA EL FORTALECIMIENTO DEL SUBPROGRAMA  IBAGUÉ VIBRA CON NIÑAS Y NIÑOS, PROTEGIDOS, SANOS Y FELICES .;</t>
  </si>
  <si>
    <t>MARIA PAULA MORA GARCIA</t>
  </si>
  <si>
    <t>614</t>
  </si>
  <si>
    <t>2024-02-22</t>
  </si>
  <si>
    <t>SDSC-DI-P12-CONTRATAR LA PRESTACIÓN DE SERVICIOS PROFESIONALES PARA EL FORTALECIMIENTO DEL PROGRAMA  DESARROLLO INTEGRAL DE NIÑOS, NIÑAS, ADOLESCENTES Y SUS FAMILIAS ;</t>
  </si>
  <si>
    <t>VIVIANA MARCELA TRONCOSO TORRES</t>
  </si>
  <si>
    <t>612</t>
  </si>
  <si>
    <t>2024-02-21</t>
  </si>
  <si>
    <t>SDSC-DI-AG65-CONTRATAR LA PRESTACIÓN DE SERVICIOS DE APOYO A LA GESTIÓN PARA EL FORTALECIMIENTO DEL SUBPROGRAMA  JOVENES QUE VIBRAN POR LA VIDA ;</t>
  </si>
  <si>
    <t>DANIELA  VARON ÑUSTES</t>
  </si>
  <si>
    <t>611</t>
  </si>
  <si>
    <t>11/03/2024</t>
  </si>
  <si>
    <t>SDSC-P5-CONTRATAR LA PRESTACIÓN DE SERVICIOS PROFESIONALES PARA EL FORTALECIMIENTO DE LOS PROGRAMAS DE LA SECRETARÍA DE DESARROLLO SOCIAL COMUNITARIO;</t>
  </si>
  <si>
    <t>JENNY ALEJANDRA PEÑALOZA ARANDA</t>
  </si>
  <si>
    <t>639</t>
  </si>
  <si>
    <t>SDSC-DI-P45-CONTRATAR LA PRESTACIÓN DE SERVICIOS PROFESIONALES PARA EL FORTALECIMIENTO DEL SUBPROGRAMA  JOVENES QUE VIBRAN POR LA VIDA ;</t>
  </si>
  <si>
    <t>JHOANN FELIPE LADINO MORALES</t>
  </si>
  <si>
    <t>581</t>
  </si>
  <si>
    <t>SDSC-DI-AG44-CONTRATAR LA PRESTACIÓN DE SERVICIOS DE APOYO A LA GESTIÓN PARA EL FORTALECIMIENTO DEL SUBPROGRAMA  JOVENES QUE VIBRAN POR LA VIDA ;</t>
  </si>
  <si>
    <t>JOAO YANINI DEVIA LINARES</t>
  </si>
  <si>
    <t>314</t>
  </si>
  <si>
    <t>12/03/2024</t>
  </si>
  <si>
    <t>SDSC-DI-AG77-CONTRATAR LA PRESTACIÓN DE SERVICIOS DE APOYO A LA GESTIÓN PARA EL FORTALECIMIENTO DEL SUBPROGRAMA  JOVENES QUE VIBRAN POR LA VIDA ;</t>
  </si>
  <si>
    <t>KEVIN SANTIAGO BONILLA CHACON</t>
  </si>
  <si>
    <t>577</t>
  </si>
  <si>
    <t>SDSC-DI-AG64-CONTRATAR LA PRESTACIÓN DE SERVICIOS DE APOYO A LA GESTIÓN PARA EL FORTALECIMIENTO DEL SUBPROGRAMA  IBAGUÉ VIBRA CON NIÑAS Y NIÑOS, PROTEGIDOS, SANOS Y FELICES ;</t>
  </si>
  <si>
    <t>MONICA PAOLA NAVARRO BARON</t>
  </si>
  <si>
    <t>660</t>
  </si>
  <si>
    <t>13/03/2024</t>
  </si>
  <si>
    <t>SDSC-DI-AG49-CONTRATAR LA PRESTACIÓN DE SERVICIOS DE APOYO A LA GESTIÓN PARA EL FORTALECIMIENTO DEL SUBPROGRAMA  JOVENES QUE VIBRAN POR LA VIDA ;</t>
  </si>
  <si>
    <t>KAREN GYSSET CORREA PARRA</t>
  </si>
  <si>
    <t>706</t>
  </si>
  <si>
    <t>15/03/2024</t>
  </si>
  <si>
    <t>2024-02-28</t>
  </si>
  <si>
    <t>SDSC-DI-P14-CONTRATAR LA PRESTACIÓN DE SERVICIOS PROFESIONALES PARA EL FORTALECIMIENTO DEL DEL PROGRAMA  DESARROLLO INTEGRAL DE NIÑOS, NIÑAS, ADOLESCENTES Y SUS FAMILIAS ;</t>
  </si>
  <si>
    <t>MONICA TATIANA SALINAS MAYORQUIN</t>
  </si>
  <si>
    <t>763</t>
  </si>
  <si>
    <t>SDSC-DI-P43-CONTRATAR LA PRESTACIÓN DE SERVICIOS PROFESIONALES PARA EL FORTALECIMIENTO DEL SUBPROGRAMA  JOVENES QUE VIBRAN POR LA VIDA ;</t>
  </si>
  <si>
    <t>EMILY YULIANITH MONTA¿¿A RUIZ</t>
  </si>
  <si>
    <t>765</t>
  </si>
  <si>
    <t>SDSC-DI-P16-CONTRATAR LA PRESTACIÓN DE SERVICIOS PROFESIONALES PARA EL FORTALECIMIENTO DEL DEL PROGRAMA  DESARROLLO INTEGRAL DE NIÑOS, NIÑAS, ADOLESCENTES Y SUS FAMILIAS ;</t>
  </si>
  <si>
    <t>JENNIFFER PAOLA OLAYA BUENO</t>
  </si>
  <si>
    <t>764</t>
  </si>
  <si>
    <t>SDSC-DI-P47-CONTRATAR LA PRESTACIÓN DE SERVICIOS PROFESIONALES PARA EL FORTALECIMIENTO DEL SUBPROGRAMA  JOVENES QUE VIBRAN POR LA VIDA ;</t>
  </si>
  <si>
    <t>DIEGO  ANDRES SALGUERO  ANDRADE</t>
  </si>
  <si>
    <t>826</t>
  </si>
  <si>
    <t>22/03/2024</t>
  </si>
  <si>
    <t>2024-03-04</t>
  </si>
  <si>
    <t>SDSC-DI-P22-CONTRATAR LA PRESTACIÓN DE SERVICIOS PROFESIONALES PARA EL FORTALECIMIENTO DEL PROGRAMA  DESARROLLO INTEGRAL DE NIÑOS, NIÑAS, ADOLESCENTES Y SUS FAMILIAS ;</t>
  </si>
  <si>
    <t>PAULA  CAMILA MACHADO  GARCIA</t>
  </si>
  <si>
    <t>973</t>
  </si>
  <si>
    <t>SDSC-DI-P46-CONTRATAR LA PRESTACIÓN DE SERVICIOS PROFESIONALES PARA EL FORTALECIMIENTO DEL PROGRAMA  DESARROLLO INTEGRAL DE NIÑOS, NIÑAS, ADOLESCENTES Y SUS FAMILIAS ;</t>
  </si>
  <si>
    <t>JAIME ANDRES MORALES SAAVEDRA</t>
  </si>
  <si>
    <t>970</t>
  </si>
  <si>
    <t>SDSC-DI-P34-CONTRATAR LA PRESTACIÓN DE SERVICIOS PROFESIONALES PARA EL FORTALECIMIENTO DEL SUBPROGRAMA  IBAGUÉ VIBRA CON NIÑAS Y NIÑOS, PROTEGIDOS, SANOS Y FELICES ;</t>
  </si>
  <si>
    <t>LAURA ESPERANZA BARRIOS  POSADA</t>
  </si>
  <si>
    <t>974</t>
  </si>
  <si>
    <t>SDSC-DI-P21-CONTRATAR LA PRESTACIÓN DE SERVICIOS PROFESIONALES PARA EL FORTALECIMIENTO DEL PROGRAMA  DESARROLLO INTEGRAL DE NIÑOS, NIÑAS, ADOLESCENTES Y SUS FAMILIAS ;</t>
  </si>
  <si>
    <t>MARINELA  AVILA MARULANDA</t>
  </si>
  <si>
    <t>972</t>
  </si>
  <si>
    <t>04/04/2024</t>
  </si>
  <si>
    <t>SDSC-DI-P23-CONTRATAR LA PRESTACIÓN DE SERVICIOS PROFESIONALES PARA EL FORTALECIMIENTO DEL PROGRAMA  DESARROLLO INTEGRAL DE NIÑOS, NIÑAS, ADOLESCENTES Y SUS FAMILIAS ;</t>
  </si>
  <si>
    <t>ERIC STEVEN MACIAS</t>
  </si>
  <si>
    <t>969</t>
  </si>
  <si>
    <t>2024-03-11</t>
  </si>
  <si>
    <t>SDSC-DI-AG20-CONTRATAR LA PRESTACIÓN DE SERVICIOS DE APOYO A LA GESTIÓN PARA EL FORTALECIMIENTO DE LOS PROGRAMAS DE LA SECRETARÍA DE DESARROLLO SOCIAL COMUNITARIO;</t>
  </si>
  <si>
    <t>JUAN FELIPE MARTINEZ HERNANDEZ</t>
  </si>
  <si>
    <t>906</t>
  </si>
  <si>
    <t>09/04/2024</t>
  </si>
  <si>
    <t>2024-03-08</t>
  </si>
  <si>
    <t>SDSC-DI-P27-CONTRATAR LA PRESTACIÓN DE SERVICIOS PROFESIONALES PARA EL FORTALECIMIENTO DEL PROGRAMA  DESARROLLO INTEGRAL DE NIÑOS, NIÑAS, ADOLESCENTES Y SUS FAMILIAS .;</t>
  </si>
  <si>
    <t>JHON MARIO CARDENAS GOMEZ</t>
  </si>
  <si>
    <t>907</t>
  </si>
  <si>
    <t>10/04/2024</t>
  </si>
  <si>
    <t>2024-03-13</t>
  </si>
  <si>
    <t>SDSC-DI-P6-CONTRATAR LA PRESTACIÓN DE SERVICIOS PROFESIONALES PARA EL FORTALECIMIENTO DEL PROGRAMA  DESARROLLO INTEGRAL DE NIÑOS, NIÑAS, ADOLESCENTES Y SUS FAMILIAS ;</t>
  </si>
  <si>
    <t>DANIELA DEL PILAR QUINCHE ZUBIETA</t>
  </si>
  <si>
    <t>1183</t>
  </si>
  <si>
    <t>SDSC-DI-P42-CONTRATAR LA PRESTACIÓN DE SERVICIOS PROFESIONALES PARA EL FORTALECIMIENTO DEL PROGRAMA  JOVENES QUE VIBRAN POR LA VIDA ;</t>
  </si>
  <si>
    <t>MIYER  URUE¿¿A ACOSTA</t>
  </si>
  <si>
    <t>1193</t>
  </si>
  <si>
    <t>15/04/2024</t>
  </si>
  <si>
    <t>2024-04-01</t>
  </si>
  <si>
    <t>SDSC-DI-P35-CONTRATAR LA PRESTACIÓN DE SERVICIOS PROFESIONALES PARA EL FORTALECIMIENTO DEL PROGRAMA  DESARROLLO INTEGRAL DE NIÑOS, NIÑAS, ADOLESCENTES Y SUS FAMILIAS ;</t>
  </si>
  <si>
    <t>INGRI TATIANA RUIZ RAMIREZ</t>
  </si>
  <si>
    <t>1212</t>
  </si>
  <si>
    <t>SDSC-DI-P41-CONTRATAR LA PRESTACIÓN DE SERVICIOS PROFESIONALES PARA EL FORTALECIMIENTO DEL SUBPROGRAMA  JOVENES QUE VIBRAN POR LA VIDA ;</t>
  </si>
  <si>
    <t>GINA PAOLA PARRA OSORIO</t>
  </si>
  <si>
    <t>1226</t>
  </si>
  <si>
    <t>16/04/2024</t>
  </si>
  <si>
    <t>2024-03-21</t>
  </si>
  <si>
    <t>SDSC-DI-P8-CONTRATAR LA PRESTACIÓN DE SERVICIOS PROFESIONALES PARA EL FORTALECIMIENTO DEL PROGRAMA  PARA EL FORTALECIMIENTO DEL SUBPROGRAMA  JOVENES QUE VIBRAN POR LA VIDA ;</t>
  </si>
  <si>
    <t>ADRIANA ALEXANDRA CIFUENTES DIAZ</t>
  </si>
  <si>
    <t>1253</t>
  </si>
  <si>
    <t>SDSC-DI-AG63-CONTRATAR LA PRESTACIÓN DE SERVICIOS DE APOYO A LA GESTIÓN PARA EL FORTALECIMIENTO DEL PROGRAMA  DESARROLLO INTEGRAL DE NIÑOS, NIÑAS, ADOLESCENTES Y SUS FAMILIAS ;</t>
  </si>
  <si>
    <t>MONICA  ORTIZ URUEÑA</t>
  </si>
  <si>
    <t>1311</t>
  </si>
  <si>
    <t>22/04/2024</t>
  </si>
  <si>
    <t>2024-04-08</t>
  </si>
  <si>
    <t>SDSC-DI-P37-CONTRATAR LA PRESTACIÓN DE SERVICIOS PROFESIONALES PARA EL FORTALECIMIENTO DEL SUBPROGRAMA  JOVENES QUE VIBRAN POR LA VIDA ;</t>
  </si>
  <si>
    <t>LINA MARCELA QUINTERO LOZANO</t>
  </si>
  <si>
    <t>1381</t>
  </si>
  <si>
    <t>24/04/2024</t>
  </si>
  <si>
    <t>SDSC-DI-P24-CONTRATAR LA PRESTACIÓN DE SERVICIOS PROFESIONALES PARA EL FORTALECIMIENTO DEL PROGRAMA  DESARROLLO INTEGRAL DE NIÑOS, NIÑAS, ADOLESCENTES Y SUS FAMILIAS ;</t>
  </si>
  <si>
    <t>PAULA VANESSA LOAIZA CONTRERAS</t>
  </si>
  <si>
    <t>1379</t>
  </si>
  <si>
    <t>SDSC-DI-P31-CONTRATAR LA PRESTACIÓN DE SERVICIOS PROFESIONALES PARA EL FORTALECIMIENTO DEL PROGRAMA  DESARROLLO INTEGRAL DE NIÑOS, NIÑAS, ADOLESCENTES Y SUS FAMILIAS ;</t>
  </si>
  <si>
    <t>GERARDO ALBERTO CAMELO RODRIGUEZ</t>
  </si>
  <si>
    <t>1384</t>
  </si>
  <si>
    <t>26/04/2024</t>
  </si>
  <si>
    <t>2024-04-02</t>
  </si>
  <si>
    <t>“SDSC-DI-CONTRATAR A MONTO AGOTABLE LA PRESTACION DE SERVICIOS DE UN OPERADOR LOGISTICO QUE LLEVE A CABO LA ORGANIZACIÓN, ADMINISTRACION Y REALIZACION DE ACTIVIDADES Y EVENTOS EN EL MARCO DE LA CELEBRACION DEL MES DE LA NIÑEZ Y LA RECREACION”.;</t>
  </si>
  <si>
    <t>COMERCIALIZADORA JYA SAS</t>
  </si>
  <si>
    <t>1552</t>
  </si>
  <si>
    <t>29/04/2024</t>
  </si>
  <si>
    <t>SDSC-DI-P33-CONTRATAR LA PRESTACIÓN DE SERVICIOS PROFESIONALES PARA EL FORTALECIMIENTO DEL PROGRAMA  DESARROLLO INTEGRAL DE NIÑOS, NIÑAS, ADOLESCENTES Y SUS FAMILIAS ;</t>
  </si>
  <si>
    <t>LICETH JOHANA CLAVIJO  OSPITIA</t>
  </si>
  <si>
    <t>1416</t>
  </si>
  <si>
    <t>2024-03-14</t>
  </si>
  <si>
    <t>SDSC-DI-P32 PRESTACIÓN DE SERVICIOS PROFESIONALES ESPECIALIZADOS PARA DESARROLLAR ACTIVIDADES RELACIONADAS CON EL FORTALECIMIENTO A LOS PROCESOS JURÍDICOS QUE SE ADELANTAN EN LOS PROGRAMAS DE LA SECRETARIA DE DESARROLLO SOCIAL COMUNITARIO;</t>
  </si>
  <si>
    <t>HELENA  MARGARITA PIÑEROS  OSORIO</t>
  </si>
  <si>
    <t>1443</t>
  </si>
  <si>
    <t>SDSC-DI-AG54-CONTRATAR LA PRESTACIÓN DE SERVICIOS DE APOYO A LA GESTIÓN PARA EL FORTALECIMIENTO DEL SUBPROGRAMA  JOVENES QUE VIBRAN POR LA VIDA ;</t>
  </si>
  <si>
    <t>GLORIA  ALICIA VALENCIA  RODRIGUEZ</t>
  </si>
  <si>
    <t>1254</t>
  </si>
  <si>
    <t>2024-04-17</t>
  </si>
  <si>
    <t>SDSC-DI-P48-CONTRATAR LA PRESTACIÓN DE SERVICIOS PROFESIONALES PARA EL FORTALECIMIENTO DEL SUBPROGRAMA  JOVENES QUE VIBRAN POR LA VIDA ;</t>
  </si>
  <si>
    <t>SEBASTIAN  RAMOS REYES</t>
  </si>
  <si>
    <t>1498</t>
  </si>
  <si>
    <t>SDSC-DI-AG57-CONTRATAR LA PRESTACIÓN DE SERVICIOS DE APOYO A LA GESTIÓN PARA EL FORTALECIMIENTO DEL SUBPROGRAMA  JOVENES QUE VIBRAN POR LA VIDA ;</t>
  </si>
  <si>
    <t>STEPHANIA  VALENZUELA HENAO</t>
  </si>
  <si>
    <t>1500</t>
  </si>
  <si>
    <t>30/04/2024</t>
  </si>
  <si>
    <t>SDSC-DI-P53-CONTRATAR LA PRESTACIÓN DE SERVICIOS PROFESIONALES PARA EL FORTALECIMIENTO DEL PROGRAMA  DESARROLLO INTEGRAL DE NIÑOS, NIÑAS, ADOLESCENTES Y SUS FAMILIAS . ;</t>
  </si>
  <si>
    <t>YENNY  PAOLA HERNANDEZ  MUÑOZ</t>
  </si>
  <si>
    <t>1497</t>
  </si>
  <si>
    <t>SDSC-DE-P23 PRESTACIÓN DE SERVICIOS PROFESIONALES PARA DESARROLLAR ACTIVIDADES RELACIONADAS CON EL FORTALECIMIENTO A LOS PROCESOS JURÍDICOS QUE SE ADELANTAN EN LA SECRETARÍA DE DESARROLLO SOCIAL COMUNITARIO ;</t>
  </si>
  <si>
    <t>ROBERTO CARLOS ASTORQUIZA AGUIRRE</t>
  </si>
  <si>
    <t>1496</t>
  </si>
  <si>
    <t>03/05/2024</t>
  </si>
  <si>
    <t>SDSC-DI-P36-CONTRATAR LA PRESTACIÓN DE SERVICIOS PROFESIONALES PARA EL FORTALECIMIENTO DEL FORTALECIMIENTO DEL PROGRAMA  DESARROLLO INTEGRAL DE NIÑOS, NIÑAS, ADOLESCENTES Y SUS FAMILIAS ;</t>
  </si>
  <si>
    <t>MARIA ALEXANDRA MENESES PALMA</t>
  </si>
  <si>
    <t>1542</t>
  </si>
  <si>
    <t>2024-04-22</t>
  </si>
  <si>
    <t>SDSC-DI-P52-CONTRATAR LA PRESTACIÓN DE SERVICIOS PROFESIONALES PARA EL FORTALECIMIENTO DEL PROGRAMA  DESARROLLO INTEGRAL DE NIÑOS, NIÑAS, ADOLESCENTES Y SUS FAMILIAS  ;</t>
  </si>
  <si>
    <t>ANNY YOLIBETH SANCHEZ RONDON</t>
  </si>
  <si>
    <t>1501</t>
  </si>
  <si>
    <t>06/05/2024</t>
  </si>
  <si>
    <t>SDSC-DI-AG56-CONTRATAR LA PRESTACIÓN DE SERVICIOS DE APOYO A LA GESTIÓN PARA EL FORTALECIMIENTO DEL SUBPROGRAMA  JOVENES QUE VIBRAN POR LA VIDA ;</t>
  </si>
  <si>
    <t>ANGIE CAROLINA RAMIREZ WALTEROS</t>
  </si>
  <si>
    <t>1499</t>
  </si>
  <si>
    <t>SDSC-DI-P28-CONTRATAR LA PRESTACIÓN DE SERVICIOS PROFESIONALES PARA EL FORTALECIMIENTO DEL PROGRAMA  DESARROLLO INTEGRAL DE NIÑOS, NIÑAS, ADOLESCENTES Y SUS FAMILIAS  ;</t>
  </si>
  <si>
    <t>BLANCA CECILIA BOCANEGRA OSPINA</t>
  </si>
  <si>
    <t>1577</t>
  </si>
  <si>
    <t>22/05/2024</t>
  </si>
  <si>
    <t>SDSC-DI-P50-CONTRATAR LA PRESTACIÓN DE SERVICIOS PROFESIONALES PARA EL FORTALECIMIENTO DEL PROGRAMA  DESARROLLO INTEGRAL DE NIÑOS, NIÑAS, ADOLESCENTES Y SUS FAMILIAS ;</t>
  </si>
  <si>
    <t>MADELEMNE  MORALES</t>
  </si>
  <si>
    <t>1572</t>
  </si>
  <si>
    <t>30/05/2024</t>
  </si>
  <si>
    <t>2024-05-22</t>
  </si>
  <si>
    <t>SDSC-DI-P55-CONTRATAR LA PRESTACIÓN DE SERVICIOS PROFESIONALES PARA EL FORTALECIMIENTO DEL SUBPROGRAMA  JOVENES QUE VIBRAN POR LA VIDA;</t>
  </si>
  <si>
    <t>YULLI XIMENA VILLANUEVA GARCIA</t>
  </si>
  <si>
    <t>1777</t>
  </si>
  <si>
    <t>31/05/2024</t>
  </si>
  <si>
    <t>2024-05-21</t>
  </si>
  <si>
    <t>SDSC-DI-P74-CONTRATAR LA PRESTACIÓN DE SERVICIOS PROFESIONALES PARA EL FORTALECIMIENTO DEL SUBPROGRAMA  JOVENES QUE VIBRAN POR LA VIDA;</t>
  </si>
  <si>
    <t>VIVIAN JOHANNA NARVAEZ  GOMEZ</t>
  </si>
  <si>
    <t>1778</t>
  </si>
  <si>
    <t>SDSC-DI-P73-CONTRATAR LA PRESTACIÓN DE SERVICIOS PROFESIONALES PARA EL FORTALECIMIENTO DEL SUBPROGRAMA  JOVENES QUE VIBRAN POR LA VIDA;</t>
  </si>
  <si>
    <t>CARLOS JESUS AMEZQUITA VILLANUEVA</t>
  </si>
  <si>
    <t>1779</t>
  </si>
  <si>
    <t>SDSC-DI-P76-CONTRATAR LA PRESTACIÓN DE SERVICIOS PROFESIONALES PARA EL FORTALECIMIENTO DEL PROGRAMA  DESARROLLO INTEGRAL DE NIÑOS, NIÑAS, ADOLESCENTES Y SUS FAMILIAS;</t>
  </si>
  <si>
    <t>DIANA MARCELA MENDEZ CARDENAS</t>
  </si>
  <si>
    <t>1781</t>
  </si>
  <si>
    <t>SDSC-DI-P75-CONTRATAR LA PRESTACIÓN DE SERVICIOS PROFESIONALES PARA EL FORTALECIMIENTO DEL PROGRAMA  DESARROLLO INTEGRAL DE NIÑOS, NIÑAS, ADOLESCENTES Y SUS FAMILIAS;</t>
  </si>
  <si>
    <t>JUANITA  CARRILLO GAVIRIA</t>
  </si>
  <si>
    <t>1776</t>
  </si>
  <si>
    <t>05/06/2024</t>
  </si>
  <si>
    <t>2024-04-16</t>
  </si>
  <si>
    <t>PROVISIONAR S.A.S</t>
  </si>
  <si>
    <t>1812</t>
  </si>
  <si>
    <t>12/06/2024</t>
  </si>
  <si>
    <t>2024-06-11</t>
  </si>
  <si>
    <t>ADICIÓN Y PRORROGA 01 DEL CONTRATO NO. 0577 DE 2024 CUYO OBJETO ES “SDSC-DI-AG77-CONTRATAR LA PRESTACIÓN DE SERVICIOS DE APOYO A LA GESTIÓN PARA EL FORTALECIMIENTO DEL SUBPROGRAMA  JOVENES QUE VIBRAN POR LA VIDA ;</t>
  </si>
  <si>
    <t>17/06/2024</t>
  </si>
  <si>
    <t>SDSC-DI-P51-CONTRATAR LA PRESTACIÓN DE SERVICIOS PROFESIONALES PARA EL FORTALECIMIENTO DEL PROGRAMA  DESARROLLO INTEGRAL DE NIÑOS, NIÑAS, ADOLESCENTES Y SUS FAMILIAS;</t>
  </si>
  <si>
    <t>EDELMIRA  LOPEZ PEDRAZA</t>
  </si>
  <si>
    <t>1920</t>
  </si>
  <si>
    <t>19/06/2024</t>
  </si>
  <si>
    <t>SDSC-10-CONTRATAR LA PRESTACION DE SERVICIOS PROFESIONALES PARA APOYAR LOS PROGRAMAS DE LA SECRETARIA DE DESARROLLLO SOCIAL COMUNITARIO;</t>
  </si>
  <si>
    <t>YADIRA DEL PILAR ACOSTA AMPUDIA</t>
  </si>
  <si>
    <t>1780</t>
  </si>
  <si>
    <t>20/06/2024</t>
  </si>
  <si>
    <t>SDSC-DI-P84-CONTRATAR LA PRESTACIÓN DE SERVICIOS PROFESIONALES PARA EL FORTALECIMIENTO DEL PROGRAMA  DESARROLLO INTEGRAL DE NIÑOS, NIÑAS, ADOLESCENTES Y SUS FAMILIAS;</t>
  </si>
  <si>
    <t>GLORIA ESPERANZA TOVAR DELGADO</t>
  </si>
  <si>
    <t>1950</t>
  </si>
  <si>
    <t>SDSC-DI-AG67-CONTRATAR LA PRESTACIÓN DE SERVICIOS DE APOYO A LA GESTIÓN PARA EL FORTALECIMIENTO DEL SUBPROGRAMA  JOVENES QUE VIBRAN POR LA VIDA ;</t>
  </si>
  <si>
    <t>BEATRIZ ADRIANA GARZON OSORIO</t>
  </si>
  <si>
    <t>1921</t>
  </si>
  <si>
    <t>23/08/2024</t>
  </si>
  <si>
    <t>2024-05-28</t>
  </si>
  <si>
    <t>CHRISTIAN  MONTOYA GUZMAN</t>
  </si>
  <si>
    <t>2080</t>
  </si>
  <si>
    <t>2024730010019</t>
  </si>
  <si>
    <t>13/09/2024</t>
  </si>
  <si>
    <t>2024-09-04</t>
  </si>
  <si>
    <t>SDSC-2-CONTRATAR LA PRESTACIÓN DE SERVICIOS PROFESIONALES ESPECIALIZADOS PARA EL DESARROLLO Y EJECUCIÓN DE LOS DIFERENTES PROGRAMAS, PROYECTOS Y POLITICAS DE LA SECRETARÍA DE DESARROLLO SOCIAL COMUNITARIO.;</t>
  </si>
  <si>
    <t>2157</t>
  </si>
  <si>
    <t>19/09/2024</t>
  </si>
  <si>
    <t>SDSC-AG01-CONTRATAR LA PRESTACIÓN DE SERVICIOS DE APOYO A LA GESTIÓN PARA EL DESARROLLO Y EJECUCIÓN DE LOS DIFERENTES PROGRAMAS Y PROYECTOS DE LA SECRETARÍA DE DESARROLLO SOCIAL COMUNITARIO.;</t>
  </si>
  <si>
    <t>2146</t>
  </si>
  <si>
    <t>2024-09-11</t>
  </si>
  <si>
    <t>SDSC- P40 -CONTRATAR LA PRESTACIÓN DE SERVICIOS PROFESIONALES PARA EL DESARROLLO Y EJECUCIÓN DE LOS DIFERENTES PROGRAMAS Y PROYECTOS DE LA SECRETARÍA DE DESARROLLO SOCIAL COMUNITARIO.;</t>
  </si>
  <si>
    <t>2211</t>
  </si>
  <si>
    <t>2020730010050</t>
  </si>
  <si>
    <t>31/01/2024</t>
  </si>
  <si>
    <t>2024-01-25</t>
  </si>
  <si>
    <t>PRORROGA NO. 002 Y ADICIÓN NO. 001 AL CONTRATO NO. 2687 DE 2023 CUYO OBJETO ES “SDSC-DM-CONTRATAR CON UNA ENTIDAD SIN ANIMO DE LUCRO PARA BRINDAR ACOMPAÑAMIENTO Y ATENDER INTEGRALMENTE A LAS MUJERES VÍCTIMAS DE VIOLENCIA DE GENERO JUNTO CON SUS HIJOS MENORES DE EDAD EN CONDICIÓN DE RIESGO Y/O DISCAPACIDAD Y/O PERSONA QUE ESTE A SU CUIDADO Y DEPENDA EXCLUSIVAMENTE DE ELLAS, EN EL MARCO DEL PROGRAMA  MUJER, EQUIDAD DE GÉNERO.”;</t>
  </si>
  <si>
    <t>FUNDACION PARA LA HUMANIZACION EL DESARROLLO Y LA JUSTICIA SOCIAL EN COLOMBIA E IBEROAMERICA</t>
  </si>
  <si>
    <t>2687</t>
  </si>
  <si>
    <t>SDSC-DM-P11-CONTRATAR LA PRESTACIÓN DE SERVICIOS PROFESIONALES PARA APOYAR LA EJECUCIÓN DE LAS ACTIVIDADES DEL SUBPROGRAMA  MUJER EQUIDAD DE GÉNERO Y DIVERSIDAD SEXUAL.;</t>
  </si>
  <si>
    <t>ANGIE TATIANA LONDOÑO BORJA</t>
  </si>
  <si>
    <t>115</t>
  </si>
  <si>
    <t>SDSC-DM-P14-CONTRATAR LA PRESTACIÓN DE SERVICIOS PROFESIONALES  PARA EL  FORTALECIMIENTO DEL  SUBPROGRAMA  MUJER EQUIDAD DE GÉNERO Y DIVERSIDAD SEXUAL. ;</t>
  </si>
  <si>
    <t>CARLOS EDUARDO RODRIGUEZ REVELO</t>
  </si>
  <si>
    <t>216</t>
  </si>
  <si>
    <t>SDSC-DM-P8-CONTRATAR LA PRESTACIÓN DE SERVICIOS PROFESIONALES  PARA EL FORTALECIMIENTO DEL SUBPROGRAMA  MUJER EQUIDAD DE GÉNERO Y DIVERSIDAD SEXUAL;</t>
  </si>
  <si>
    <t>MARLLY LORENA JIMENEZ LIZARAZO</t>
  </si>
  <si>
    <t>212</t>
  </si>
  <si>
    <t>SDSC-DM-P9-CONTRATAR LA PRESTACIÓN DE SERVICIOS PROFESIONALES PARA EL FORTALECIMIENTO DEL SUBPROGRAMA  MUJER EQUIDAD DE GÉNERO Y DIVERSIDAD SEXUAL.  ;</t>
  </si>
  <si>
    <t>ANGIE ALEJANDRA GARCIA AYALA</t>
  </si>
  <si>
    <t>313</t>
  </si>
  <si>
    <t>2024-02-16</t>
  </si>
  <si>
    <t>SDSC-DM-AG12 CONTRATAR LA PRESTACIÓN DE SERVICIOS DE APOYO A LA GESTIÓN DE PARA LA IMPLEMENTACIÓN Y DESARROLLO DE ACTIVIDADES DEL SUBPROGRAMA  MUJER EQUIDAD DE GÉNERO Y DIVERSIDAD SEXUAL.;</t>
  </si>
  <si>
    <t>KAREN LORENA MORAN SANABRIA</t>
  </si>
  <si>
    <t>500</t>
  </si>
  <si>
    <t>SDSC-DM-P13-CONTRATAR LA PRESTACIÓN DE SERVICIOS PROFESIONALES  PARA EL FORTALECIMIENTO DE LAS ACTIVIDADES DEL SUBPROGRAMA  MUJER EQUIDAD DE GÉNERO Y DIVERSIDAD SEXUAL.  ;</t>
  </si>
  <si>
    <t>JENNIFER KATERINE VARGAS ACOSTA</t>
  </si>
  <si>
    <t>465</t>
  </si>
  <si>
    <t>SDSC-DM-AG22-CONTRATAR LA PRESTACIÓN DE SERVICIOS DE APOYO A LA GESTION PARA EL FORTALECIMIENTO DEL SUBPROGRAMA  MUJER EQUIDAD DE GÉNERO Y DIVERSIDAD SEXUAL.;</t>
  </si>
  <si>
    <t>FREDDY  CASTIBLANCO PRADA</t>
  </si>
  <si>
    <t>613</t>
  </si>
  <si>
    <t>07/03/2024</t>
  </si>
  <si>
    <t>“SDSC-DM-P3-CONTRATAR LA PRESTACIÓN DE SERVICIOS PROFESIONALES PARA EL FORTALECIMIENTO DEL SUBPROGRAMA  MUJER EQUIDAD DE GÉNERO Y DIVERSIDAD SEXUAL”.;</t>
  </si>
  <si>
    <t>HAMILTON ALEXIS RODRIGUEZ  GONZALEZ</t>
  </si>
  <si>
    <t>640</t>
  </si>
  <si>
    <t>“CONTRATAR A MONTO AGOTABLE LA PRESTACION DE SERVICIOS DE UN OPERADOR LOGISTICO QUE LLEVE A CABO LA ORGANIZACIÓN, ADMINISTRACION Y REALIZACION EN EL MARCO DE LA CONMEMORACION DEL MES DE LA MUJER”;</t>
  </si>
  <si>
    <t>ROSEBEL  OLAYA LERMA</t>
  </si>
  <si>
    <t>758</t>
  </si>
  <si>
    <t>SDSC-DM-P1-CONTRATAR LOS SERVICIOS PROFESIONALES  PARA EL  FORTALECIMIENTO  DEL SUBPROGRAMA  MUJER EQUIDAD DE GÉNERO Y DIVERSIDAD SEXUAL;</t>
  </si>
  <si>
    <t>ALEXANDRA  MESA RIVERA</t>
  </si>
  <si>
    <t>827</t>
  </si>
  <si>
    <t>2024-03-20</t>
  </si>
  <si>
    <t>SDSC-DM-P17-CONTRATAR LA PRESTACIÓN DE SERVICIOS PROFESIONALES PARA EL FORTALECIMIENTO DEL SUBPROGRAMA  MUJER EQUIDAD DE GÉNERO Y DIVERSIDAD SEXUAL.  ;</t>
  </si>
  <si>
    <t>LILIANA   CARDONA  DUQUE</t>
  </si>
  <si>
    <t>1097</t>
  </si>
  <si>
    <t>SDSC-DM-P7-CONTRATAR LA PRESTACIÓN DE SERVICIOS PROFESIONALES  PARA EL FORTALECIMIENTO DEL SUBPROGRAMA  MUJER EQUIDAD DE GÉNERO Y DIVERSIDAD SEXUAL;</t>
  </si>
  <si>
    <t>EDWIN   VELASCO ILES</t>
  </si>
  <si>
    <t>825</t>
  </si>
  <si>
    <t>SDSC-DM-P2-CONTRATAR LOS SERVICIOS PROFESIONALES PARA EL FORTALECIMIENTO DEL SUBPROGRAMA  MUJER EQUIDAD DE GÉNERO Y DIVERSIDAD SEXUAL;</t>
  </si>
  <si>
    <t>HEIDY ALEJANDRA BARRERO RODRIGUEZ</t>
  </si>
  <si>
    <t>1107</t>
  </si>
  <si>
    <t>2024-03-22</t>
  </si>
  <si>
    <t>SDSC-DM-P15-CONTRATAR LA PRESTACIÓN DE SERVICIOS PROFESIONALES PARA EL FORTALECIMIENTO DEL SUBPROGRAMA  MUJER EQUIDAD DE GÉNERO Y DIVERSIDAD SEXUAL;</t>
  </si>
  <si>
    <t>ANYELLA CAROLINA GUARNIZO  LOZANO</t>
  </si>
  <si>
    <t>1195</t>
  </si>
  <si>
    <t>18/04/2024</t>
  </si>
  <si>
    <t>2024-03-18</t>
  </si>
  <si>
    <t>SDSC-DM-P4-CONTRATAR LA PRESTACIÓN DE SERVICIOS PROFESIONALES PARA EL FORTALECIMIENTO DEL SUBPROGRAMA  MUJER EQUIDAD DE GÉNERO Y DIVERSIDAD SEXUAL;</t>
  </si>
  <si>
    <t>JENNIFER  ORTEGON MEDINA</t>
  </si>
  <si>
    <t>1359</t>
  </si>
  <si>
    <t>SDSC-DM-P16-CONTRATAR LA PRESTACIÓN DE SERVICIOS PROFESIONALES PARA EL FORTALECIMIENTO DEL SUBPROGRAMA  MUJER EQUIDAD DE GÉNERO Y DIVERSIDAD SEXUAL;</t>
  </si>
  <si>
    <t>ROCIO DEL PILAR PATIÑO GALINDO</t>
  </si>
  <si>
    <t>1194</t>
  </si>
  <si>
    <t>SDSC-DM-P5-CONTRATAR LA PRESTACIÓN DE SERVICIOS PROFESIONALES  PARA EL FORTALECIMIENTODEL SUBPROGRAMA  MUJER EQUIDAD DE GÉNERO Y DIVERSIDAD SEXUAL.;</t>
  </si>
  <si>
    <t>ANGIE PAOLA ROMERO RAMÍREZ</t>
  </si>
  <si>
    <t>1404</t>
  </si>
  <si>
    <t>23/05/2024</t>
  </si>
  <si>
    <t>2024-04-11</t>
  </si>
  <si>
    <t>RECONOCIMIENTO VIGENCIA EXPIRADA  “PAGO TERCERO DEL CONTRATO NO. 627 DEL 20 DE ENERO DE 2022 “SDSC-DM-PE3-CONTRATAR LA PRESTACION DE SERVICIOS PROFESIONALES ESPECIALIZADOS PARA EL FORTALECIMIENTO DEL- SUBPROGRAMA  MUJER EQUIDAD DE GÉNERO Y DIVERSIDAD SEXUAL” A ROSA ELENA MORENO ROMERO CON C.C. 38.242.138 (Q.E.P.D)”;</t>
  </si>
  <si>
    <t>ROSA ELENA MORENO ROMERO</t>
  </si>
  <si>
    <t>627</t>
  </si>
  <si>
    <t>2022</t>
  </si>
  <si>
    <t>28/05/2024</t>
  </si>
  <si>
    <t>SDSC-DM-AG15-CONTRATAR LA PRESTACIÓN DE SERVICIOS DE APOYO A LA GESTION PARA EL FORTALECIMIENTO DEL DEL SUBPROGRAMA  MUJER EQUIDAD DE GÉNERO Y DIVERSIDAD SEXUAL;</t>
  </si>
  <si>
    <t>JOHN ROOSVELT SUAREZ GOMEZ</t>
  </si>
  <si>
    <t>1774</t>
  </si>
  <si>
    <t>SDSC-DM-AG14-CONTRATAR LA PRESTACIÓN DE SERVICIOS DE APOYO A LA GESTION PARA EL FORTALECIMIENTO DEL DEL SUBPROGRAMA  MUJER EQUIDAD DE GÉNERO Y DIVERSIDAD SEXUAL;</t>
  </si>
  <si>
    <t>KELLY TATIANA VARGAS CASTILLO</t>
  </si>
  <si>
    <t>1775</t>
  </si>
  <si>
    <t>2024-05-10</t>
  </si>
  <si>
    <t>CONTRATAR CON UNA ENTIDAD SIN ANIMO DE LUCRO PARA BRINDAR ACOMPAÑAMIENTO Y ATENDER INTEGRALMENTE A LAS MUJERES VÍCTIMAS DE TODO TIPO VIOLENCIA QUE SEAN VULNERABLES JUNTO CON LAS PERSONAS QUE ESTEN A SU CUIDADO Y DEPENDA ECONOMICAMENTE DE ELLAS, EN EL MARCO DEL PROGRAMA  MUJER, EQUIDAD DE GÉNERO ;</t>
  </si>
  <si>
    <t>CORPORAC PARA LA GESTION DEL DESARROLLO HUMANO FILANTROPOS</t>
  </si>
  <si>
    <t>1952</t>
  </si>
  <si>
    <t>28/06/2024</t>
  </si>
  <si>
    <t>ADICION Y PRORROGA 01 DEL CONTRATO 0613 DE 2024 CUYO OBJETO ES: SDSC-DM-AG22-CONTRATAR LA PRESTACIÓN DE SERVICIOS DE APOYO A LA GESTION PARA EL FORTALECIMIENTO DEL SUBPROGRAMA  MUJER EQUIDAD DE GÉNERO Y DIVERSIDAD SEXUAL;</t>
  </si>
  <si>
    <t>02/07/2024</t>
  </si>
  <si>
    <t>2024-04-18</t>
  </si>
  <si>
    <t>RECONOCIMIENTO VIGENCIA EXPIRADA “UNICO PAGO CONTRATO NO.  2255 DEL 2 DICIEMBRE DE 2020  “CONTRATAR CON UNA ENTIDAD SIN ÁNIMO DE LUCRO PARA LA PRESTACIÓN DE SERVICIOS DE SALUD Y EDUCACIÓN SEXUAL Y REPRODUCTIVA PARA EL FORTALECIMIENTO DE COMUNIDADES VULNERABLES DEL MUNICIPIO DE IBAGUÉ EN EL MARCO DEL PROGRAMA  INCLUSIÓN SOCIAL Y PRODUCTIVA PARA LA POBLACIÓN EN SITUACIÓN DE VULNERABILIDAD ” A LA ASOCIACION PROBIENESTAR DE LA FAMILIA COLOMBIANA PROFAMILIA NIT. 860.013.779 – 5. UNA VIGENCIA EXPIRADA DEL AÑO 2020.”;</t>
  </si>
  <si>
    <t>ASOCIACION PROFAMILIA</t>
  </si>
  <si>
    <t>2255</t>
  </si>
  <si>
    <t>2020</t>
  </si>
  <si>
    <r>
      <rPr>
        <b/>
        <sz val="12"/>
        <color theme="1"/>
        <rFont val="Arial"/>
        <family val="2"/>
      </rPr>
      <t>410305201:</t>
    </r>
    <r>
      <rPr>
        <sz val="12"/>
        <color theme="1"/>
        <rFont val="Arial"/>
        <family val="2"/>
      </rPr>
      <t xml:space="preserve"> Servicio de atención, orientación, gestión de estados de los registros dentro del ciclo operativo de los programas del Departamento de Prosperidad Social (DPS)</t>
    </r>
  </si>
  <si>
    <r>
      <t xml:space="preserve">410102300: </t>
    </r>
    <r>
      <rPr>
        <sz val="12"/>
        <color theme="1"/>
        <rFont val="Arial"/>
        <family val="2"/>
      </rPr>
      <t>Brindar atención, orientación, gestión de los programas de los cuales pueden ser beneficiarios las víctimas del conflicto con enfoque étnico diferencial</t>
    </r>
  </si>
  <si>
    <t>410204000. Reactivación y creación de los observatorios de primera infancia, infancia, adolescencia y juventud.</t>
  </si>
  <si>
    <r>
      <rPr>
        <b/>
        <sz val="12"/>
        <rFont val="Arial"/>
        <family val="2"/>
      </rPr>
      <t>410300501</t>
    </r>
    <r>
      <rPr>
        <sz val="12"/>
        <rFont val="Arial"/>
        <family val="2"/>
      </rPr>
      <t>: Brindar asistencia técnica a Unidades y/o proyectos productivos de mujeres</t>
    </r>
  </si>
  <si>
    <r>
      <rPr>
        <b/>
        <sz val="12"/>
        <rFont val="Arial"/>
        <family val="2"/>
      </rPr>
      <t xml:space="preserve">410302700 </t>
    </r>
    <r>
      <rPr>
        <sz val="12"/>
        <rFont val="Arial"/>
        <family val="2"/>
      </rPr>
      <t>-Adecuación de espacios para la atención integral de la mujer, mediante las casas rosas</t>
    </r>
  </si>
  <si>
    <r>
      <rPr>
        <b/>
        <sz val="12"/>
        <rFont val="Arial"/>
        <family val="2"/>
      </rPr>
      <t xml:space="preserve">410302700 </t>
    </r>
    <r>
      <rPr>
        <sz val="12"/>
        <rFont val="Arial"/>
        <family val="2"/>
      </rPr>
      <t>-Implementación de la casa refugio para mujeres víctimas de violencia</t>
    </r>
  </si>
  <si>
    <r>
      <rPr>
        <b/>
        <sz val="12"/>
        <rFont val="Arial"/>
        <family val="2"/>
      </rPr>
      <t xml:space="preserve">410305400. </t>
    </r>
    <r>
      <rPr>
        <sz val="12"/>
        <rFont val="Arial"/>
        <family val="2"/>
      </rPr>
      <t>Eventos y Conmemoraciones para Mujeres y Comunidad LGBTIQ +</t>
    </r>
  </si>
  <si>
    <r>
      <rPr>
        <b/>
        <sz val="12"/>
        <rFont val="Arial"/>
        <family val="2"/>
      </rPr>
      <t>410305201-</t>
    </r>
    <r>
      <rPr>
        <sz val="12"/>
        <rFont val="Arial"/>
        <family val="2"/>
      </rPr>
      <t xml:space="preserve"> Implementación del sistema de cuidado para cuidadores en Ibagué</t>
    </r>
  </si>
  <si>
    <r>
      <rPr>
        <b/>
        <sz val="12"/>
        <rFont val="Arial"/>
        <family val="2"/>
      </rPr>
      <t>450105001-</t>
    </r>
    <r>
      <rPr>
        <sz val="12"/>
        <rFont val="Arial"/>
        <family val="2"/>
      </rPr>
      <t xml:space="preserve"> Atención integral y orientación a mujeres en casos de violencia de género.</t>
    </r>
  </si>
  <si>
    <r>
      <rPr>
        <b/>
        <sz val="12"/>
        <rFont val="Arial"/>
        <family val="2"/>
      </rPr>
      <t>450105003-</t>
    </r>
    <r>
      <rPr>
        <sz val="12"/>
        <rFont val="Arial"/>
        <family val="2"/>
      </rPr>
      <t xml:space="preserve"> Atención integral y orientación a poblacion LGBTIQ+  en casos de violencia de género.</t>
    </r>
  </si>
  <si>
    <r>
      <rPr>
        <b/>
        <sz val="12"/>
        <rFont val="Arial"/>
        <family val="2"/>
      </rPr>
      <t>410300501-</t>
    </r>
    <r>
      <rPr>
        <sz val="12"/>
        <rFont val="Arial"/>
        <family val="2"/>
      </rPr>
      <t xml:space="preserve"> Brindar asistencia tecnica a unidades y/o proyectos productivos de la poblacion LGBTIQ+</t>
    </r>
  </si>
  <si>
    <r>
      <rPr>
        <b/>
        <sz val="12"/>
        <rFont val="Arial"/>
        <family val="2"/>
      </rPr>
      <t>410306701-</t>
    </r>
    <r>
      <rPr>
        <sz val="12"/>
        <rFont val="Arial"/>
        <family val="2"/>
      </rPr>
      <t xml:space="preserve"> Realizar seguimiento a las politicas publicas de mujer y LGBTI</t>
    </r>
  </si>
  <si>
    <r>
      <rPr>
        <b/>
        <sz val="12"/>
        <color theme="1"/>
        <rFont val="Arial"/>
        <family val="2"/>
      </rPr>
      <t xml:space="preserve">410305007: </t>
    </r>
    <r>
      <rPr>
        <sz val="12"/>
        <color theme="1"/>
        <rFont val="Arial"/>
        <family val="2"/>
      </rPr>
      <t>Realizar un programa que articule de manera interinstitucional la construcción o adecuación de infraestructura de una Casa de Cultura Gitana.</t>
    </r>
  </si>
  <si>
    <r>
      <rPr>
        <b/>
        <sz val="12"/>
        <color theme="1"/>
        <rFont val="Arial"/>
        <family val="2"/>
      </rPr>
      <t>410300501:</t>
    </r>
    <r>
      <rPr>
        <sz val="12"/>
        <color theme="1"/>
        <rFont val="Arial"/>
        <family val="2"/>
      </rPr>
      <t xml:space="preserve"> Brindar asistencia técnica a Unidades y/o proyectos productivos de población con Discapacidad.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</si>
</sst>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 &quot;$&quot;\ * #,##0.00_ ;_ &quot;$&quot;\ * \-#,##0.00_ ;_ &quot;$&quot;\ * &quot;-&quot;??_ ;_ @_ "/>
    <numFmt numFmtId="167" formatCode="_-&quot;$&quot;* #,##0.00_-;\-&quot;$&quot;* #,##0.00_-;_-&quot;$&quot;* &quot;-&quot;??_-;_-@"/>
    <numFmt numFmtId="168" formatCode="_ &quot;$&quot;\ * #,##0_ ;_ &quot;$&quot;\ * \-#,##0_ ;_ &quot;$&quot;\ * &quot;-&quot;??_ ;_ @_ "/>
    <numFmt numFmtId="169" formatCode="_-* #,##0_-;\-* #,##0_-;_-* &quot;-&quot;??_-;_-@"/>
    <numFmt numFmtId="170" formatCode="d/m/yyyy"/>
    <numFmt numFmtId="171" formatCode="#,##0.0_);\(#,##0.0\)"/>
    <numFmt numFmtId="172" formatCode="0.0%"/>
    <numFmt numFmtId="173" formatCode="_-* #,##0_-;\-* #,##0_-;_-* &quot;-&quot;??_-;_-@_-"/>
    <numFmt numFmtId="174" formatCode="_-&quot;$&quot;* #,##0_-;\-&quot;$&quot;* #,##0_-;_-&quot;$&quot;* &quot;-&quot;_-;_-@_-"/>
    <numFmt numFmtId="175" formatCode="#,##0.000_);\(#,##0.000\)"/>
    <numFmt numFmtId="176" formatCode="_-&quot;$&quot;\ * #,##0_-;\-&quot;$&quot;\ * #,##0_-;_-&quot;$&quot;\ * &quot;-&quot;??_-;_-@_-"/>
    <numFmt numFmtId="177" formatCode="_ * #,##0.00_ ;_ * \-#,##0.00_ ;_ * &quot;-&quot;??_ ;_ @_ "/>
    <numFmt numFmtId="178" formatCode="\$#,##0_-"/>
    <numFmt numFmtId="179" formatCode="_(&quot;$&quot;\ * #,##0_);_(&quot;$&quot;\ * \(#,##0\);_(&quot;$&quot;\ * &quot;-&quot;??_);_(@_)"/>
  </numFmts>
  <fonts count="52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6"/>
      <color theme="1"/>
      <name val="Arial"/>
      <family val="2"/>
    </font>
    <font>
      <sz val="11"/>
      <name val="Calibri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b/>
      <u/>
      <sz val="12"/>
      <color theme="1"/>
      <name val="Arial"/>
      <family val="2"/>
    </font>
    <font>
      <sz val="12"/>
      <color rgb="FF000000"/>
      <name val="Arial"/>
      <family val="2"/>
    </font>
    <font>
      <sz val="11"/>
      <color theme="1"/>
      <name val="Calibri"/>
      <family val="2"/>
    </font>
    <font>
      <sz val="12"/>
      <color rgb="FFFF0000"/>
      <name val="Arial"/>
      <family val="2"/>
    </font>
    <font>
      <b/>
      <sz val="12"/>
      <color rgb="FF000000"/>
      <name val="Arial"/>
      <family val="2"/>
    </font>
    <font>
      <b/>
      <sz val="14"/>
      <color theme="1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u/>
      <sz val="12"/>
      <color theme="1"/>
      <name val="Arial MT"/>
    </font>
    <font>
      <b/>
      <sz val="12"/>
      <color theme="1"/>
      <name val="Arial MT"/>
    </font>
    <font>
      <sz val="12"/>
      <color theme="1"/>
      <name val="Arial MT"/>
    </font>
    <font>
      <b/>
      <sz val="12"/>
      <color rgb="FFFF0000"/>
      <name val="Arial MT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2"/>
      <name val="Arial MT"/>
    </font>
    <font>
      <sz val="16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2"/>
      <name val="Arial MT"/>
    </font>
    <font>
      <b/>
      <u/>
      <sz val="12"/>
      <name val="Arial MT"/>
    </font>
    <font>
      <sz val="11"/>
      <name val="Calibri"/>
      <family val="2"/>
    </font>
    <font>
      <sz val="10"/>
      <name val="Calibri"/>
      <family val="2"/>
    </font>
    <font>
      <sz val="10"/>
      <name val="Arial MT"/>
    </font>
    <font>
      <b/>
      <sz val="10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Tahoma"/>
      <family val="2"/>
    </font>
    <font>
      <sz val="12"/>
      <color theme="1"/>
      <name val="Calibri"/>
      <family val="2"/>
      <scheme val="minor"/>
    </font>
    <font>
      <sz val="12"/>
      <name val="Calibri"/>
      <family val="2"/>
    </font>
    <font>
      <b/>
      <sz val="16"/>
      <name val="Arial MT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sz val="12"/>
      <name val="Century Schoolbook"/>
      <family val="1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Calibri"/>
      <family val="2"/>
    </font>
    <font>
      <sz val="8"/>
      <color rgb="FF000000"/>
      <name val="Calibri"/>
      <family val="2"/>
    </font>
    <font>
      <sz val="11"/>
      <color theme="1"/>
      <name val="Calibri"/>
      <family val="2"/>
      <scheme val="minor"/>
    </font>
    <font>
      <sz val="16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rgb="FFA0A0A0"/>
        </stop>
        <stop position="1">
          <color rgb="FFFFFFFF"/>
        </stop>
      </gradientFill>
    </fill>
  </fills>
  <borders count="4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</borders>
  <cellStyleXfs count="11">
    <xf numFmtId="0" fontId="0" fillId="0" borderId="0"/>
    <xf numFmtId="0" fontId="22" fillId="0" borderId="0"/>
    <xf numFmtId="9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6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64" fontId="50" fillId="0" borderId="0" applyFont="0" applyFill="0" applyBorder="0" applyAlignment="0" applyProtection="0"/>
  </cellStyleXfs>
  <cellXfs count="635">
    <xf numFmtId="0" fontId="0" fillId="0" borderId="0" xfId="0"/>
    <xf numFmtId="0" fontId="3" fillId="0" borderId="0" xfId="0" applyFont="1"/>
    <xf numFmtId="1" fontId="3" fillId="0" borderId="0" xfId="0" applyNumberFormat="1" applyFont="1"/>
    <xf numFmtId="10" fontId="3" fillId="0" borderId="0" xfId="0" applyNumberFormat="1" applyFont="1"/>
    <xf numFmtId="0" fontId="4" fillId="0" borderId="0" xfId="0" applyFont="1"/>
    <xf numFmtId="0" fontId="6" fillId="0" borderId="0" xfId="0" applyFont="1"/>
    <xf numFmtId="0" fontId="4" fillId="0" borderId="0" xfId="0" applyFont="1" applyAlignment="1">
      <alignment horizontal="center"/>
    </xf>
    <xf numFmtId="0" fontId="6" fillId="0" borderId="12" xfId="0" applyFont="1" applyBorder="1"/>
    <xf numFmtId="17" fontId="6" fillId="0" borderId="12" xfId="0" applyNumberFormat="1" applyFont="1" applyBorder="1" applyAlignment="1">
      <alignment horizontal="center" vertical="center"/>
    </xf>
    <xf numFmtId="2" fontId="6" fillId="0" borderId="0" xfId="0" applyNumberFormat="1" applyFont="1" applyAlignment="1">
      <alignment vertical="center"/>
    </xf>
    <xf numFmtId="2" fontId="6" fillId="0" borderId="0" xfId="0" applyNumberFormat="1" applyFont="1" applyAlignment="1">
      <alignment horizontal="center" vertical="center" wrapText="1"/>
    </xf>
    <xf numFmtId="2" fontId="6" fillId="0" borderId="12" xfId="0" applyNumberFormat="1" applyFont="1" applyBorder="1" applyAlignment="1">
      <alignment horizontal="center" vertical="center"/>
    </xf>
    <xf numFmtId="10" fontId="4" fillId="0" borderId="12" xfId="0" applyNumberFormat="1" applyFont="1" applyBorder="1"/>
    <xf numFmtId="0" fontId="4" fillId="0" borderId="8" xfId="0" applyFont="1" applyBorder="1"/>
    <xf numFmtId="2" fontId="6" fillId="0" borderId="0" xfId="0" applyNumberFormat="1" applyFont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5" fontId="4" fillId="0" borderId="12" xfId="0" applyNumberFormat="1" applyFont="1" applyBorder="1" applyAlignment="1">
      <alignment horizontal="center" vertical="center" wrapText="1"/>
    </xf>
    <xf numFmtId="2" fontId="4" fillId="0" borderId="0" xfId="0" applyNumberFormat="1" applyFont="1" applyAlignment="1">
      <alignment vertical="center" wrapText="1"/>
    </xf>
    <xf numFmtId="2" fontId="4" fillId="0" borderId="0" xfId="0" applyNumberFormat="1" applyFont="1" applyAlignment="1">
      <alignment horizontal="left" vertical="center" wrapText="1"/>
    </xf>
    <xf numFmtId="166" fontId="4" fillId="0" borderId="0" xfId="0" applyNumberFormat="1" applyFont="1" applyAlignment="1">
      <alignment vertical="center"/>
    </xf>
    <xf numFmtId="2" fontId="4" fillId="0" borderId="0" xfId="0" applyNumberFormat="1" applyFont="1"/>
    <xf numFmtId="166" fontId="4" fillId="0" borderId="0" xfId="0" applyNumberFormat="1" applyFont="1"/>
    <xf numFmtId="167" fontId="4" fillId="0" borderId="0" xfId="0" applyNumberFormat="1" applyFont="1"/>
    <xf numFmtId="3" fontId="4" fillId="3" borderId="12" xfId="0" applyNumberFormat="1" applyFont="1" applyFill="1" applyBorder="1" applyAlignment="1">
      <alignment horizontal="center" vertical="center"/>
    </xf>
    <xf numFmtId="165" fontId="4" fillId="3" borderId="12" xfId="0" applyNumberFormat="1" applyFont="1" applyFill="1" applyBorder="1" applyAlignment="1">
      <alignment horizontal="center" vertical="center" wrapText="1"/>
    </xf>
    <xf numFmtId="0" fontId="6" fillId="0" borderId="12" xfId="0" applyFont="1" applyBorder="1" applyAlignment="1">
      <alignment vertical="center"/>
    </xf>
    <xf numFmtId="0" fontId="4" fillId="3" borderId="12" xfId="0" applyFont="1" applyFill="1" applyBorder="1" applyAlignment="1">
      <alignment horizontal="center" vertical="center"/>
    </xf>
    <xf numFmtId="168" fontId="4" fillId="3" borderId="12" xfId="0" applyNumberFormat="1" applyFont="1" applyFill="1" applyBorder="1" applyAlignment="1">
      <alignment horizontal="center" vertical="center"/>
    </xf>
    <xf numFmtId="2" fontId="4" fillId="0" borderId="0" xfId="0" applyNumberFormat="1" applyFont="1" applyAlignment="1">
      <alignment vertical="center"/>
    </xf>
    <xf numFmtId="0" fontId="4" fillId="0" borderId="0" xfId="0" applyFont="1" applyAlignment="1">
      <alignment wrapText="1"/>
    </xf>
    <xf numFmtId="0" fontId="3" fillId="0" borderId="0" xfId="0" applyFont="1" applyAlignment="1">
      <alignment horizontal="left" wrapText="1"/>
    </xf>
    <xf numFmtId="2" fontId="3" fillId="0" borderId="0" xfId="0" applyNumberFormat="1" applyFont="1" applyAlignment="1">
      <alignment horizontal="left" vertical="top" wrapText="1"/>
    </xf>
    <xf numFmtId="166" fontId="3" fillId="0" borderId="0" xfId="0" applyNumberFormat="1" applyFont="1" applyAlignment="1">
      <alignment vertical="center"/>
    </xf>
    <xf numFmtId="2" fontId="3" fillId="0" borderId="0" xfId="0" applyNumberFormat="1" applyFont="1"/>
    <xf numFmtId="166" fontId="3" fillId="0" borderId="0" xfId="0" applyNumberFormat="1" applyFont="1"/>
    <xf numFmtId="167" fontId="3" fillId="0" borderId="0" xfId="0" applyNumberFormat="1" applyFont="1"/>
    <xf numFmtId="0" fontId="3" fillId="0" borderId="0" xfId="0" applyFont="1" applyAlignment="1">
      <alignment wrapText="1"/>
    </xf>
    <xf numFmtId="0" fontId="7" fillId="3" borderId="12" xfId="0" applyFont="1" applyFill="1" applyBorder="1" applyAlignment="1">
      <alignment horizontal="center" vertical="center"/>
    </xf>
    <xf numFmtId="1" fontId="7" fillId="3" borderId="12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69" fontId="3" fillId="4" borderId="12" xfId="0" applyNumberFormat="1" applyFont="1" applyFill="1" applyBorder="1" applyAlignment="1">
      <alignment vertical="center"/>
    </xf>
    <xf numFmtId="169" fontId="9" fillId="0" borderId="12" xfId="0" applyNumberFormat="1" applyFont="1" applyBorder="1"/>
    <xf numFmtId="169" fontId="9" fillId="0" borderId="6" xfId="0" applyNumberFormat="1" applyFont="1" applyBorder="1"/>
    <xf numFmtId="170" fontId="3" fillId="0" borderId="15" xfId="0" applyNumberFormat="1" applyFont="1" applyBorder="1" applyAlignment="1">
      <alignment horizontal="center" vertical="center"/>
    </xf>
    <xf numFmtId="2" fontId="3" fillId="0" borderId="12" xfId="0" applyNumberFormat="1" applyFont="1" applyBorder="1" applyAlignment="1">
      <alignment horizontal="center" vertical="center" wrapText="1"/>
    </xf>
    <xf numFmtId="169" fontId="9" fillId="0" borderId="15" xfId="0" applyNumberFormat="1" applyFont="1" applyBorder="1"/>
    <xf numFmtId="169" fontId="9" fillId="0" borderId="11" xfId="0" applyNumberFormat="1" applyFont="1" applyBorder="1"/>
    <xf numFmtId="2" fontId="3" fillId="0" borderId="12" xfId="0" applyNumberFormat="1" applyFont="1" applyBorder="1" applyAlignment="1">
      <alignment vertical="center"/>
    </xf>
    <xf numFmtId="39" fontId="3" fillId="0" borderId="12" xfId="0" applyNumberFormat="1" applyFont="1" applyBorder="1" applyAlignment="1">
      <alignment vertical="center"/>
    </xf>
    <xf numFmtId="169" fontId="10" fillId="4" borderId="12" xfId="0" applyNumberFormat="1" applyFont="1" applyFill="1" applyBorder="1"/>
    <xf numFmtId="0" fontId="10" fillId="0" borderId="0" xfId="0" applyFont="1"/>
    <xf numFmtId="2" fontId="10" fillId="0" borderId="0" xfId="0" applyNumberFormat="1" applyFont="1"/>
    <xf numFmtId="166" fontId="10" fillId="0" borderId="0" xfId="0" applyNumberFormat="1" applyFont="1"/>
    <xf numFmtId="167" fontId="10" fillId="0" borderId="0" xfId="0" applyNumberFormat="1" applyFont="1"/>
    <xf numFmtId="9" fontId="7" fillId="0" borderId="12" xfId="0" applyNumberFormat="1" applyFont="1" applyBorder="1" applyAlignment="1">
      <alignment horizontal="center" vertical="center" wrapText="1"/>
    </xf>
    <xf numFmtId="170" fontId="3" fillId="0" borderId="15" xfId="0" applyNumberFormat="1" applyFont="1" applyBorder="1" applyAlignment="1">
      <alignment vertical="center"/>
    </xf>
    <xf numFmtId="0" fontId="3" fillId="0" borderId="12" xfId="0" applyFont="1" applyBorder="1" applyAlignment="1">
      <alignment horizontal="center" vertical="center" wrapText="1"/>
    </xf>
    <xf numFmtId="170" fontId="3" fillId="0" borderId="12" xfId="0" applyNumberFormat="1" applyFont="1" applyBorder="1" applyAlignment="1">
      <alignment vertical="center"/>
    </xf>
    <xf numFmtId="0" fontId="3" fillId="0" borderId="7" xfId="0" applyFont="1" applyBorder="1"/>
    <xf numFmtId="0" fontId="3" fillId="0" borderId="0" xfId="0" applyFont="1" applyAlignment="1">
      <alignment horizontal="left" vertical="center"/>
    </xf>
    <xf numFmtId="171" fontId="3" fillId="0" borderId="0" xfId="0" applyNumberFormat="1" applyFont="1"/>
    <xf numFmtId="39" fontId="3" fillId="0" borderId="0" xfId="0" applyNumberFormat="1" applyFont="1"/>
    <xf numFmtId="39" fontId="3" fillId="0" borderId="8" xfId="0" applyNumberFormat="1" applyFont="1" applyBorder="1"/>
    <xf numFmtId="171" fontId="7" fillId="0" borderId="13" xfId="0" applyNumberFormat="1" applyFont="1" applyBorder="1" applyAlignment="1">
      <alignment vertical="top" wrapText="1"/>
    </xf>
    <xf numFmtId="0" fontId="7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vertical="center" wrapText="1"/>
    </xf>
    <xf numFmtId="17" fontId="6" fillId="0" borderId="12" xfId="0" applyNumberFormat="1" applyFont="1" applyBorder="1" applyAlignment="1">
      <alignment horizontal="center"/>
    </xf>
    <xf numFmtId="0" fontId="6" fillId="0" borderId="4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9" fontId="3" fillId="0" borderId="12" xfId="0" applyNumberFormat="1" applyFont="1" applyBorder="1" applyAlignment="1">
      <alignment horizontal="center" vertical="center" wrapText="1"/>
    </xf>
    <xf numFmtId="1" fontId="3" fillId="0" borderId="12" xfId="0" applyNumberFormat="1" applyFont="1" applyBorder="1" applyAlignment="1">
      <alignment horizontal="center" vertical="center" wrapText="1"/>
    </xf>
    <xf numFmtId="171" fontId="7" fillId="0" borderId="12" xfId="0" applyNumberFormat="1" applyFont="1" applyBorder="1" applyAlignment="1">
      <alignment vertical="top" wrapText="1"/>
    </xf>
    <xf numFmtId="0" fontId="7" fillId="0" borderId="12" xfId="0" applyFont="1" applyBorder="1" applyAlignment="1">
      <alignment horizontal="left" vertical="center"/>
    </xf>
    <xf numFmtId="1" fontId="7" fillId="0" borderId="12" xfId="0" applyNumberFormat="1" applyFont="1" applyBorder="1" applyAlignment="1">
      <alignment horizontal="center" vertical="center"/>
    </xf>
    <xf numFmtId="3" fontId="9" fillId="0" borderId="12" xfId="0" applyNumberFormat="1" applyFont="1" applyBorder="1"/>
    <xf numFmtId="1" fontId="3" fillId="0" borderId="12" xfId="0" applyNumberFormat="1" applyFont="1" applyBorder="1" applyAlignment="1">
      <alignment vertical="center"/>
    </xf>
    <xf numFmtId="3" fontId="9" fillId="0" borderId="15" xfId="0" applyNumberFormat="1" applyFont="1" applyBorder="1"/>
    <xf numFmtId="1" fontId="3" fillId="3" borderId="12" xfId="0" applyNumberFormat="1" applyFont="1" applyFill="1" applyBorder="1" applyAlignment="1">
      <alignment vertical="center"/>
    </xf>
    <xf numFmtId="170" fontId="3" fillId="0" borderId="12" xfId="0" applyNumberFormat="1" applyFont="1" applyBorder="1" applyAlignment="1">
      <alignment horizontal="center" vertical="center"/>
    </xf>
    <xf numFmtId="168" fontId="7" fillId="4" borderId="12" xfId="0" applyNumberFormat="1" applyFont="1" applyFill="1" applyBorder="1" applyAlignment="1">
      <alignment horizontal="center" vertical="center" wrapText="1"/>
    </xf>
    <xf numFmtId="168" fontId="7" fillId="3" borderId="12" xfId="0" applyNumberFormat="1" applyFont="1" applyFill="1" applyBorder="1" applyAlignment="1">
      <alignment horizontal="center" vertical="center" wrapText="1"/>
    </xf>
    <xf numFmtId="3" fontId="3" fillId="0" borderId="12" xfId="0" applyNumberFormat="1" applyFont="1" applyBorder="1" applyAlignment="1">
      <alignment vertical="center"/>
    </xf>
    <xf numFmtId="3" fontId="3" fillId="3" borderId="12" xfId="0" applyNumberFormat="1" applyFont="1" applyFill="1" applyBorder="1" applyAlignment="1">
      <alignment vertical="center"/>
    </xf>
    <xf numFmtId="3" fontId="7" fillId="0" borderId="12" xfId="0" applyNumberFormat="1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169" fontId="7" fillId="4" borderId="12" xfId="0" applyNumberFormat="1" applyFont="1" applyFill="1" applyBorder="1" applyAlignment="1">
      <alignment vertical="center"/>
    </xf>
    <xf numFmtId="168" fontId="7" fillId="0" borderId="12" xfId="0" applyNumberFormat="1" applyFont="1" applyBorder="1" applyAlignment="1">
      <alignment horizontal="center" vertical="center" wrapText="1"/>
    </xf>
    <xf numFmtId="2" fontId="7" fillId="0" borderId="12" xfId="0" applyNumberFormat="1" applyFont="1" applyBorder="1" applyAlignment="1">
      <alignment vertical="center"/>
    </xf>
    <xf numFmtId="2" fontId="7" fillId="0" borderId="6" xfId="0" applyNumberFormat="1" applyFont="1" applyBorder="1" applyAlignment="1">
      <alignment horizontal="left" vertical="center"/>
    </xf>
    <xf numFmtId="0" fontId="7" fillId="0" borderId="12" xfId="0" applyFont="1" applyBorder="1" applyAlignment="1">
      <alignment horizontal="left" vertical="top" wrapText="1"/>
    </xf>
    <xf numFmtId="0" fontId="14" fillId="0" borderId="12" xfId="0" applyFont="1" applyBorder="1" applyAlignment="1">
      <alignment horizontal="center"/>
    </xf>
    <xf numFmtId="0" fontId="15" fillId="0" borderId="12" xfId="0" applyFont="1" applyBorder="1"/>
    <xf numFmtId="0" fontId="15" fillId="0" borderId="6" xfId="0" applyFont="1" applyBorder="1"/>
    <xf numFmtId="0" fontId="15" fillId="0" borderId="6" xfId="0" applyFont="1" applyBorder="1" applyAlignment="1">
      <alignment horizontal="right"/>
    </xf>
    <xf numFmtId="0" fontId="15" fillId="0" borderId="15" xfId="0" applyFont="1" applyBorder="1"/>
    <xf numFmtId="0" fontId="15" fillId="0" borderId="11" xfId="0" applyFont="1" applyBorder="1"/>
    <xf numFmtId="0" fontId="15" fillId="0" borderId="11" xfId="0" applyFont="1" applyBorder="1" applyAlignment="1">
      <alignment horizontal="right"/>
    </xf>
    <xf numFmtId="0" fontId="15" fillId="0" borderId="15" xfId="0" applyFont="1" applyBorder="1" applyAlignment="1">
      <alignment horizontal="right"/>
    </xf>
    <xf numFmtId="169" fontId="9" fillId="0" borderId="5" xfId="0" applyNumberFormat="1" applyFont="1" applyBorder="1"/>
    <xf numFmtId="169" fontId="9" fillId="0" borderId="10" xfId="0" applyNumberFormat="1" applyFont="1" applyBorder="1"/>
    <xf numFmtId="170" fontId="3" fillId="0" borderId="11" xfId="0" applyNumberFormat="1" applyFont="1" applyBorder="1" applyAlignment="1">
      <alignment horizontal="center" vertical="center"/>
    </xf>
    <xf numFmtId="2" fontId="3" fillId="0" borderId="6" xfId="0" applyNumberFormat="1" applyFont="1" applyBorder="1" applyAlignment="1">
      <alignment vertical="center"/>
    </xf>
    <xf numFmtId="169" fontId="10" fillId="4" borderId="6" xfId="0" applyNumberFormat="1" applyFont="1" applyFill="1" applyBorder="1"/>
    <xf numFmtId="170" fontId="3" fillId="0" borderId="11" xfId="0" applyNumberFormat="1" applyFont="1" applyBorder="1" applyAlignment="1">
      <alignment vertical="center"/>
    </xf>
    <xf numFmtId="170" fontId="3" fillId="0" borderId="6" xfId="0" applyNumberFormat="1" applyFont="1" applyBorder="1" applyAlignment="1">
      <alignment vertical="center"/>
    </xf>
    <xf numFmtId="1" fontId="7" fillId="3" borderId="13" xfId="0" applyNumberFormat="1" applyFont="1" applyFill="1" applyBorder="1" applyAlignment="1">
      <alignment horizontal="center" vertical="center"/>
    </xf>
    <xf numFmtId="3" fontId="21" fillId="0" borderId="24" xfId="0" applyNumberFormat="1" applyFont="1" applyBorder="1" applyAlignment="1">
      <alignment horizontal="right" wrapText="1"/>
    </xf>
    <xf numFmtId="0" fontId="2" fillId="0" borderId="24" xfId="0" applyFont="1" applyBorder="1" applyAlignment="1">
      <alignment wrapText="1"/>
    </xf>
    <xf numFmtId="169" fontId="3" fillId="4" borderId="4" xfId="0" applyNumberFormat="1" applyFont="1" applyFill="1" applyBorder="1" applyAlignment="1">
      <alignment vertical="center"/>
    </xf>
    <xf numFmtId="0" fontId="7" fillId="3" borderId="13" xfId="0" applyFont="1" applyFill="1" applyBorder="1" applyAlignment="1">
      <alignment horizontal="center" vertical="center"/>
    </xf>
    <xf numFmtId="169" fontId="3" fillId="4" borderId="15" xfId="0" applyNumberFormat="1" applyFont="1" applyFill="1" applyBorder="1" applyAlignment="1">
      <alignment vertical="center"/>
    </xf>
    <xf numFmtId="168" fontId="7" fillId="3" borderId="15" xfId="0" applyNumberFormat="1" applyFont="1" applyFill="1" applyBorder="1" applyAlignment="1">
      <alignment horizontal="center" vertical="center" wrapText="1"/>
    </xf>
    <xf numFmtId="0" fontId="21" fillId="0" borderId="24" xfId="0" applyFont="1" applyBorder="1" applyAlignment="1">
      <alignment horizontal="right" wrapText="1"/>
    </xf>
    <xf numFmtId="0" fontId="11" fillId="0" borderId="12" xfId="0" applyFont="1" applyBorder="1" applyAlignment="1">
      <alignment horizontal="center" vertical="center" wrapText="1"/>
    </xf>
    <xf numFmtId="0" fontId="23" fillId="0" borderId="0" xfId="1" applyFont="1"/>
    <xf numFmtId="0" fontId="24" fillId="0" borderId="0" xfId="1" applyFont="1"/>
    <xf numFmtId="10" fontId="24" fillId="0" borderId="0" xfId="2" applyNumberFormat="1" applyFont="1" applyFill="1"/>
    <xf numFmtId="0" fontId="25" fillId="0" borderId="0" xfId="1" applyFont="1"/>
    <xf numFmtId="0" fontId="26" fillId="0" borderId="24" xfId="1" applyFont="1" applyBorder="1"/>
    <xf numFmtId="2" fontId="26" fillId="0" borderId="24" xfId="1" applyNumberFormat="1" applyFont="1" applyBorder="1" applyAlignment="1">
      <alignment horizontal="center" vertical="center"/>
    </xf>
    <xf numFmtId="10" fontId="25" fillId="0" borderId="24" xfId="2" applyNumberFormat="1" applyFont="1" applyFill="1" applyBorder="1"/>
    <xf numFmtId="0" fontId="25" fillId="0" borderId="20" xfId="1" applyFont="1" applyBorder="1"/>
    <xf numFmtId="0" fontId="25" fillId="0" borderId="24" xfId="1" applyFont="1" applyBorder="1" applyAlignment="1">
      <alignment horizontal="center" vertical="center"/>
    </xf>
    <xf numFmtId="165" fontId="25" fillId="0" borderId="24" xfId="1" applyNumberFormat="1" applyFont="1" applyBorder="1" applyAlignment="1">
      <alignment horizontal="center" vertical="center" wrapText="1"/>
    </xf>
    <xf numFmtId="3" fontId="25" fillId="0" borderId="24" xfId="1" applyNumberFormat="1" applyFont="1" applyBorder="1" applyAlignment="1">
      <alignment horizontal="center" vertical="center"/>
    </xf>
    <xf numFmtId="168" fontId="25" fillId="0" borderId="24" xfId="5" applyNumberFormat="1" applyFont="1" applyFill="1" applyBorder="1" applyAlignment="1">
      <alignment horizontal="center" vertical="center"/>
    </xf>
    <xf numFmtId="2" fontId="25" fillId="0" borderId="25" xfId="1" applyNumberFormat="1" applyFont="1" applyBorder="1" applyAlignment="1">
      <alignment horizontal="left" vertical="center" wrapText="1"/>
    </xf>
    <xf numFmtId="2" fontId="25" fillId="0" borderId="26" xfId="1" applyNumberFormat="1" applyFont="1" applyBorder="1" applyAlignment="1">
      <alignment horizontal="left" vertical="center" wrapText="1"/>
    </xf>
    <xf numFmtId="2" fontId="25" fillId="0" borderId="27" xfId="1" applyNumberFormat="1" applyFont="1" applyBorder="1" applyAlignment="1">
      <alignment horizontal="left" vertical="center" wrapText="1"/>
    </xf>
    <xf numFmtId="0" fontId="28" fillId="0" borderId="24" xfId="1" applyFont="1" applyBorder="1" applyAlignment="1">
      <alignment horizontal="center" vertical="center"/>
    </xf>
    <xf numFmtId="10" fontId="28" fillId="0" borderId="24" xfId="2" applyNumberFormat="1" applyFont="1" applyFill="1" applyBorder="1" applyAlignment="1">
      <alignment horizontal="center" vertical="center"/>
    </xf>
    <xf numFmtId="0" fontId="28" fillId="0" borderId="24" xfId="1" applyFont="1" applyBorder="1" applyAlignment="1">
      <alignment horizontal="center" vertical="center" wrapText="1"/>
    </xf>
    <xf numFmtId="0" fontId="27" fillId="0" borderId="24" xfId="1" applyFont="1" applyBorder="1" applyAlignment="1">
      <alignment horizontal="center" vertical="center"/>
    </xf>
    <xf numFmtId="0" fontId="23" fillId="0" borderId="6" xfId="4" applyFont="1" applyBorder="1" applyAlignment="1">
      <alignment horizontal="center" vertical="center"/>
    </xf>
    <xf numFmtId="165" fontId="23" fillId="0" borderId="12" xfId="4" applyNumberFormat="1" applyFont="1" applyBorder="1" applyAlignment="1">
      <alignment vertical="center"/>
    </xf>
    <xf numFmtId="2" fontId="23" fillId="0" borderId="24" xfId="1" applyNumberFormat="1" applyFont="1" applyBorder="1" applyAlignment="1">
      <alignment vertical="center"/>
    </xf>
    <xf numFmtId="2" fontId="24" fillId="0" borderId="24" xfId="2" applyNumberFormat="1" applyFont="1" applyFill="1" applyBorder="1" applyAlignment="1" applyProtection="1">
      <alignment vertical="center"/>
    </xf>
    <xf numFmtId="2" fontId="24" fillId="0" borderId="24" xfId="1" applyNumberFormat="1" applyFont="1" applyBorder="1" applyAlignment="1">
      <alignment vertical="center"/>
    </xf>
    <xf numFmtId="0" fontId="23" fillId="0" borderId="5" xfId="4" applyFont="1" applyBorder="1" applyAlignment="1">
      <alignment horizontal="center" vertical="center"/>
    </xf>
    <xf numFmtId="10" fontId="24" fillId="0" borderId="24" xfId="2" applyNumberFormat="1" applyFont="1" applyFill="1" applyBorder="1" applyAlignment="1">
      <alignment vertical="center"/>
    </xf>
    <xf numFmtId="174" fontId="23" fillId="0" borderId="24" xfId="7" applyFont="1" applyFill="1" applyBorder="1" applyAlignment="1">
      <alignment vertical="center"/>
    </xf>
    <xf numFmtId="0" fontId="24" fillId="0" borderId="24" xfId="1" applyFont="1" applyBorder="1" applyAlignment="1">
      <alignment horizontal="center" vertical="center" wrapText="1"/>
    </xf>
    <xf numFmtId="168" fontId="24" fillId="0" borderId="24" xfId="5" applyNumberFormat="1" applyFont="1" applyFill="1" applyBorder="1" applyAlignment="1">
      <alignment horizontal="center" vertical="center" wrapText="1"/>
    </xf>
    <xf numFmtId="39" fontId="24" fillId="0" borderId="24" xfId="1" applyNumberFormat="1" applyFont="1" applyBorder="1" applyAlignment="1">
      <alignment vertical="center"/>
    </xf>
    <xf numFmtId="168" fontId="24" fillId="0" borderId="24" xfId="5" applyNumberFormat="1" applyFont="1" applyFill="1" applyBorder="1" applyAlignment="1" applyProtection="1">
      <alignment vertical="center"/>
    </xf>
    <xf numFmtId="10" fontId="24" fillId="0" borderId="24" xfId="2" applyNumberFormat="1" applyFont="1" applyFill="1" applyBorder="1" applyAlignment="1" applyProtection="1">
      <alignment vertical="center"/>
    </xf>
    <xf numFmtId="0" fontId="23" fillId="0" borderId="19" xfId="1" applyFont="1" applyBorder="1"/>
    <xf numFmtId="0" fontId="23" fillId="0" borderId="0" xfId="1" applyFont="1" applyAlignment="1">
      <alignment horizontal="left" vertical="center"/>
    </xf>
    <xf numFmtId="171" fontId="23" fillId="0" borderId="0" xfId="1" applyNumberFormat="1" applyFont="1"/>
    <xf numFmtId="2" fontId="24" fillId="0" borderId="0" xfId="1" applyNumberFormat="1" applyFont="1"/>
    <xf numFmtId="10" fontId="24" fillId="0" borderId="0" xfId="2" applyNumberFormat="1" applyFont="1" applyFill="1" applyBorder="1" applyProtection="1"/>
    <xf numFmtId="39" fontId="24" fillId="0" borderId="0" xfId="1" applyNumberFormat="1" applyFont="1"/>
    <xf numFmtId="39" fontId="24" fillId="0" borderId="20" xfId="1" applyNumberFormat="1" applyFont="1" applyBorder="1"/>
    <xf numFmtId="171" fontId="28" fillId="0" borderId="24" xfId="1" applyNumberFormat="1" applyFont="1" applyBorder="1" applyAlignment="1">
      <alignment vertical="top" wrapText="1"/>
    </xf>
    <xf numFmtId="0" fontId="22" fillId="0" borderId="24" xfId="1" applyBorder="1" applyAlignment="1">
      <alignment horizontal="center" vertical="center"/>
    </xf>
    <xf numFmtId="39" fontId="24" fillId="0" borderId="24" xfId="1" applyNumberFormat="1" applyFont="1" applyBorder="1" applyAlignment="1">
      <alignment horizontal="center" vertical="center"/>
    </xf>
    <xf numFmtId="175" fontId="24" fillId="0" borderId="24" xfId="1" applyNumberFormat="1" applyFont="1" applyBorder="1" applyAlignment="1">
      <alignment horizontal="center" vertical="top"/>
    </xf>
    <xf numFmtId="171" fontId="24" fillId="0" borderId="24" xfId="1" applyNumberFormat="1" applyFont="1" applyBorder="1" applyAlignment="1">
      <alignment horizontal="center" vertical="top"/>
    </xf>
    <xf numFmtId="10" fontId="24" fillId="0" borderId="0" xfId="2" applyNumberFormat="1" applyFont="1" applyBorder="1"/>
    <xf numFmtId="10" fontId="24" fillId="0" borderId="0" xfId="2" applyNumberFormat="1" applyFont="1"/>
    <xf numFmtId="0" fontId="1" fillId="0" borderId="0" xfId="4"/>
    <xf numFmtId="0" fontId="27" fillId="0" borderId="24" xfId="1" applyFont="1" applyBorder="1"/>
    <xf numFmtId="0" fontId="37" fillId="0" borderId="0" xfId="4" applyFont="1"/>
    <xf numFmtId="2" fontId="27" fillId="0" borderId="24" xfId="1" applyNumberFormat="1" applyFont="1" applyBorder="1" applyAlignment="1">
      <alignment horizontal="center" vertical="center"/>
    </xf>
    <xf numFmtId="10" fontId="23" fillId="0" borderId="24" xfId="2" applyNumberFormat="1" applyFont="1" applyFill="1" applyBorder="1"/>
    <xf numFmtId="0" fontId="23" fillId="0" borderId="20" xfId="1" applyFont="1" applyBorder="1"/>
    <xf numFmtId="0" fontId="23" fillId="0" borderId="24" xfId="1" applyFont="1" applyBorder="1" applyAlignment="1">
      <alignment horizontal="center" vertical="center"/>
    </xf>
    <xf numFmtId="165" fontId="23" fillId="0" borderId="24" xfId="1" applyNumberFormat="1" applyFont="1" applyBorder="1" applyAlignment="1">
      <alignment horizontal="center" vertical="center" wrapText="1"/>
    </xf>
    <xf numFmtId="3" fontId="23" fillId="0" borderId="24" xfId="1" applyNumberFormat="1" applyFont="1" applyBorder="1" applyAlignment="1">
      <alignment horizontal="center" vertical="center"/>
    </xf>
    <xf numFmtId="168" fontId="23" fillId="0" borderId="24" xfId="5" applyNumberFormat="1" applyFont="1" applyFill="1" applyBorder="1" applyAlignment="1">
      <alignment horizontal="center" vertical="center"/>
    </xf>
    <xf numFmtId="0" fontId="39" fillId="0" borderId="0" xfId="1" applyFont="1"/>
    <xf numFmtId="2" fontId="39" fillId="0" borderId="0" xfId="1" applyNumberFormat="1" applyFont="1" applyAlignment="1">
      <alignment vertical="center"/>
    </xf>
    <xf numFmtId="10" fontId="25" fillId="0" borderId="24" xfId="2" applyNumberFormat="1" applyFont="1" applyBorder="1"/>
    <xf numFmtId="3" fontId="25" fillId="6" borderId="24" xfId="1" applyNumberFormat="1" applyFont="1" applyFill="1" applyBorder="1" applyAlignment="1">
      <alignment horizontal="center" vertical="center"/>
    </xf>
    <xf numFmtId="165" fontId="25" fillId="6" borderId="24" xfId="1" applyNumberFormat="1" applyFont="1" applyFill="1" applyBorder="1" applyAlignment="1">
      <alignment horizontal="center" vertical="center" wrapText="1"/>
    </xf>
    <xf numFmtId="0" fontId="25" fillId="6" borderId="24" xfId="1" applyFont="1" applyFill="1" applyBorder="1" applyAlignment="1">
      <alignment horizontal="center" vertical="center"/>
    </xf>
    <xf numFmtId="168" fontId="25" fillId="6" borderId="24" xfId="5" applyNumberFormat="1" applyFont="1" applyFill="1" applyBorder="1" applyAlignment="1">
      <alignment horizontal="center" vertical="center"/>
    </xf>
    <xf numFmtId="0" fontId="28" fillId="0" borderId="28" xfId="1" applyFont="1" applyBorder="1" applyAlignment="1">
      <alignment horizontal="center" vertical="center"/>
    </xf>
    <xf numFmtId="0" fontId="28" fillId="6" borderId="28" xfId="1" applyFont="1" applyFill="1" applyBorder="1" applyAlignment="1">
      <alignment horizontal="center" vertical="center"/>
    </xf>
    <xf numFmtId="10" fontId="28" fillId="6" borderId="28" xfId="2" applyNumberFormat="1" applyFont="1" applyFill="1" applyBorder="1" applyAlignment="1">
      <alignment horizontal="center" vertical="center"/>
    </xf>
    <xf numFmtId="0" fontId="28" fillId="0" borderId="28" xfId="1" applyFont="1" applyBorder="1" applyAlignment="1">
      <alignment horizontal="center" vertical="center" wrapText="1"/>
    </xf>
    <xf numFmtId="0" fontId="27" fillId="0" borderId="33" xfId="1" applyFont="1" applyBorder="1" applyAlignment="1">
      <alignment horizontal="center" vertical="center"/>
    </xf>
    <xf numFmtId="1" fontId="28" fillId="0" borderId="33" xfId="1" applyNumberFormat="1" applyFont="1" applyBorder="1" applyAlignment="1">
      <alignment horizontal="center" vertical="center" wrapText="1"/>
    </xf>
    <xf numFmtId="176" fontId="28" fillId="0" borderId="33" xfId="8" applyNumberFormat="1" applyFont="1" applyFill="1" applyBorder="1" applyAlignment="1" applyProtection="1">
      <alignment vertical="center"/>
    </xf>
    <xf numFmtId="176" fontId="24" fillId="0" borderId="33" xfId="8" applyNumberFormat="1" applyFont="1" applyFill="1" applyBorder="1" applyAlignment="1" applyProtection="1">
      <alignment vertical="center"/>
    </xf>
    <xf numFmtId="176" fontId="23" fillId="0" borderId="33" xfId="8" applyNumberFormat="1" applyFont="1" applyBorder="1" applyAlignment="1" applyProtection="1">
      <alignment vertical="center"/>
    </xf>
    <xf numFmtId="176" fontId="24" fillId="0" borderId="33" xfId="8" applyNumberFormat="1" applyFont="1" applyBorder="1" applyAlignment="1" applyProtection="1">
      <alignment vertical="center"/>
    </xf>
    <xf numFmtId="14" fontId="23" fillId="0" borderId="33" xfId="8" applyNumberFormat="1" applyFont="1" applyBorder="1" applyAlignment="1" applyProtection="1">
      <alignment horizontal="center" vertical="center"/>
    </xf>
    <xf numFmtId="14" fontId="23" fillId="0" borderId="33" xfId="1" applyNumberFormat="1" applyFont="1" applyBorder="1" applyAlignment="1">
      <alignment horizontal="center" vertical="center"/>
    </xf>
    <xf numFmtId="1" fontId="28" fillId="0" borderId="24" xfId="1" applyNumberFormat="1" applyFont="1" applyBorder="1" applyAlignment="1">
      <alignment horizontal="center" vertical="center" wrapText="1"/>
    </xf>
    <xf numFmtId="176" fontId="28" fillId="0" borderId="24" xfId="8" applyNumberFormat="1" applyFont="1" applyFill="1" applyBorder="1" applyAlignment="1" applyProtection="1">
      <alignment vertical="center"/>
    </xf>
    <xf numFmtId="176" fontId="23" fillId="0" borderId="24" xfId="8" applyNumberFormat="1" applyFont="1" applyBorder="1" applyAlignment="1" applyProtection="1">
      <alignment vertical="center"/>
    </xf>
    <xf numFmtId="176" fontId="24" fillId="0" borderId="24" xfId="8" applyNumberFormat="1" applyFont="1" applyBorder="1" applyAlignment="1" applyProtection="1">
      <alignment vertical="center"/>
    </xf>
    <xf numFmtId="14" fontId="23" fillId="0" borderId="24" xfId="8" applyNumberFormat="1" applyFont="1" applyBorder="1" applyAlignment="1" applyProtection="1">
      <alignment horizontal="center" vertical="center"/>
    </xf>
    <xf numFmtId="14" fontId="23" fillId="0" borderId="24" xfId="1" applyNumberFormat="1" applyFont="1" applyBorder="1" applyAlignment="1">
      <alignment horizontal="center" vertical="center"/>
    </xf>
    <xf numFmtId="176" fontId="23" fillId="0" borderId="24" xfId="8" applyNumberFormat="1" applyFont="1" applyFill="1" applyBorder="1" applyAlignment="1" applyProtection="1">
      <alignment vertical="center"/>
    </xf>
    <xf numFmtId="176" fontId="24" fillId="0" borderId="24" xfId="8" applyNumberFormat="1" applyFont="1" applyFill="1" applyBorder="1" applyAlignment="1" applyProtection="1">
      <alignment vertical="center"/>
    </xf>
    <xf numFmtId="0" fontId="27" fillId="0" borderId="38" xfId="1" applyFont="1" applyBorder="1" applyAlignment="1">
      <alignment horizontal="center" vertical="center"/>
    </xf>
    <xf numFmtId="1" fontId="28" fillId="0" borderId="38" xfId="1" applyNumberFormat="1" applyFont="1" applyBorder="1" applyAlignment="1">
      <alignment horizontal="center" vertical="center" wrapText="1"/>
    </xf>
    <xf numFmtId="176" fontId="28" fillId="0" borderId="38" xfId="8" applyNumberFormat="1" applyFont="1" applyFill="1" applyBorder="1" applyAlignment="1" applyProtection="1">
      <alignment vertical="center"/>
    </xf>
    <xf numFmtId="176" fontId="23" fillId="0" borderId="38" xfId="8" applyNumberFormat="1" applyFont="1" applyBorder="1" applyAlignment="1" applyProtection="1">
      <alignment vertical="center"/>
    </xf>
    <xf numFmtId="176" fontId="24" fillId="0" borderId="38" xfId="8" applyNumberFormat="1" applyFont="1" applyBorder="1" applyAlignment="1" applyProtection="1">
      <alignment vertical="center"/>
    </xf>
    <xf numFmtId="14" fontId="23" fillId="0" borderId="38" xfId="8" applyNumberFormat="1" applyFont="1" applyBorder="1" applyAlignment="1" applyProtection="1">
      <alignment horizontal="center" vertical="center"/>
    </xf>
    <xf numFmtId="14" fontId="23" fillId="0" borderId="38" xfId="1" applyNumberFormat="1" applyFont="1" applyBorder="1" applyAlignment="1">
      <alignment horizontal="center" vertical="center"/>
    </xf>
    <xf numFmtId="1" fontId="24" fillId="0" borderId="33" xfId="1" applyNumberFormat="1" applyFont="1" applyBorder="1" applyAlignment="1">
      <alignment horizontal="center" vertical="center" wrapText="1"/>
    </xf>
    <xf numFmtId="1" fontId="24" fillId="0" borderId="24" xfId="1" applyNumberFormat="1" applyFont="1" applyBorder="1" applyAlignment="1">
      <alignment horizontal="center" vertical="center" wrapText="1"/>
    </xf>
    <xf numFmtId="1" fontId="24" fillId="0" borderId="38" xfId="1" applyNumberFormat="1" applyFont="1" applyBorder="1" applyAlignment="1">
      <alignment horizontal="center" vertical="center" wrapText="1"/>
    </xf>
    <xf numFmtId="176" fontId="24" fillId="0" borderId="38" xfId="8" applyNumberFormat="1" applyFont="1" applyFill="1" applyBorder="1" applyAlignment="1" applyProtection="1">
      <alignment vertical="center"/>
    </xf>
    <xf numFmtId="0" fontId="27" fillId="0" borderId="30" xfId="1" applyFont="1" applyBorder="1" applyAlignment="1">
      <alignment horizontal="center" vertical="center"/>
    </xf>
    <xf numFmtId="0" fontId="24" fillId="0" borderId="30" xfId="1" applyFont="1" applyBorder="1" applyAlignment="1">
      <alignment horizontal="center" vertical="center" wrapText="1"/>
    </xf>
    <xf numFmtId="176" fontId="28" fillId="0" borderId="30" xfId="8" applyNumberFormat="1" applyFont="1" applyFill="1" applyBorder="1" applyAlignment="1">
      <alignment horizontal="center" vertical="center" wrapText="1"/>
    </xf>
    <xf numFmtId="176" fontId="23" fillId="0" borderId="30" xfId="8" applyNumberFormat="1" applyFont="1" applyBorder="1" applyAlignment="1" applyProtection="1">
      <alignment vertical="center"/>
    </xf>
    <xf numFmtId="14" fontId="23" fillId="0" borderId="30" xfId="8" applyNumberFormat="1" applyFont="1" applyBorder="1" applyAlignment="1" applyProtection="1">
      <alignment horizontal="center" vertical="center"/>
    </xf>
    <xf numFmtId="14" fontId="23" fillId="0" borderId="30" xfId="1" applyNumberFormat="1" applyFont="1" applyBorder="1" applyAlignment="1">
      <alignment horizontal="center" vertical="center"/>
    </xf>
    <xf numFmtId="176" fontId="24" fillId="0" borderId="30" xfId="8" applyNumberFormat="1" applyFont="1" applyFill="1" applyBorder="1" applyAlignment="1">
      <alignment horizontal="center" vertical="center" wrapText="1"/>
    </xf>
    <xf numFmtId="10" fontId="24" fillId="0" borderId="0" xfId="2" applyNumberFormat="1" applyFont="1" applyBorder="1" applyProtection="1"/>
    <xf numFmtId="0" fontId="27" fillId="0" borderId="24" xfId="1" applyFont="1" applyBorder="1" applyAlignment="1">
      <alignment horizontal="left" vertical="center"/>
    </xf>
    <xf numFmtId="37" fontId="28" fillId="0" borderId="24" xfId="1" applyNumberFormat="1" applyFont="1" applyBorder="1" applyAlignment="1">
      <alignment horizontal="left" vertical="top"/>
    </xf>
    <xf numFmtId="176" fontId="23" fillId="0" borderId="0" xfId="1" applyNumberFormat="1" applyFont="1"/>
    <xf numFmtId="176" fontId="22" fillId="0" borderId="0" xfId="1" applyNumberFormat="1"/>
    <xf numFmtId="0" fontId="41" fillId="0" borderId="0" xfId="4" applyFont="1"/>
    <xf numFmtId="176" fontId="23" fillId="0" borderId="0" xfId="8" applyNumberFormat="1" applyFont="1"/>
    <xf numFmtId="176" fontId="22" fillId="0" borderId="0" xfId="8" applyNumberFormat="1" applyFont="1" applyFill="1"/>
    <xf numFmtId="176" fontId="27" fillId="0" borderId="0" xfId="8" applyNumberFormat="1" applyFont="1"/>
    <xf numFmtId="176" fontId="23" fillId="0" borderId="0" xfId="8" applyNumberFormat="1" applyFont="1" applyFill="1"/>
    <xf numFmtId="0" fontId="26" fillId="0" borderId="25" xfId="1" applyFont="1" applyBorder="1" applyAlignment="1">
      <alignment vertical="center"/>
    </xf>
    <xf numFmtId="0" fontId="26" fillId="0" borderId="26" xfId="1" applyFont="1" applyBorder="1" applyAlignment="1">
      <alignment vertical="center"/>
    </xf>
    <xf numFmtId="176" fontId="28" fillId="0" borderId="24" xfId="8" applyNumberFormat="1" applyFont="1" applyFill="1" applyBorder="1" applyAlignment="1">
      <alignment horizontal="center" vertical="center"/>
    </xf>
    <xf numFmtId="173" fontId="23" fillId="0" borderId="24" xfId="3" applyNumberFormat="1" applyFont="1" applyFill="1" applyBorder="1" applyAlignment="1" applyProtection="1">
      <alignment vertical="center"/>
    </xf>
    <xf numFmtId="176" fontId="41" fillId="0" borderId="24" xfId="5" applyNumberFormat="1" applyFont="1" applyFill="1" applyBorder="1"/>
    <xf numFmtId="173" fontId="24" fillId="0" borderId="24" xfId="3" applyNumberFormat="1" applyFont="1" applyFill="1" applyBorder="1" applyAlignment="1" applyProtection="1">
      <alignment vertical="center"/>
    </xf>
    <xf numFmtId="2" fontId="24" fillId="0" borderId="24" xfId="1" applyNumberFormat="1" applyFont="1" applyBorder="1" applyAlignment="1">
      <alignment horizontal="center" vertical="center" wrapText="1"/>
    </xf>
    <xf numFmtId="176" fontId="28" fillId="0" borderId="24" xfId="8" applyNumberFormat="1" applyFont="1" applyFill="1" applyBorder="1" applyAlignment="1">
      <alignment horizontal="center" vertical="center" wrapText="1"/>
    </xf>
    <xf numFmtId="176" fontId="23" fillId="0" borderId="0" xfId="8" applyNumberFormat="1" applyFont="1" applyFill="1" applyBorder="1" applyAlignment="1">
      <alignment horizontal="left" vertical="center"/>
    </xf>
    <xf numFmtId="176" fontId="23" fillId="0" borderId="0" xfId="8" applyNumberFormat="1" applyFont="1" applyFill="1" applyBorder="1" applyProtection="1"/>
    <xf numFmtId="176" fontId="23" fillId="0" borderId="0" xfId="8" applyNumberFormat="1" applyFont="1" applyFill="1" applyBorder="1"/>
    <xf numFmtId="176" fontId="28" fillId="6" borderId="24" xfId="8" applyNumberFormat="1" applyFont="1" applyFill="1" applyBorder="1" applyAlignment="1">
      <alignment horizontal="center" vertical="center"/>
    </xf>
    <xf numFmtId="0" fontId="28" fillId="6" borderId="24" xfId="1" applyFont="1" applyFill="1" applyBorder="1" applyAlignment="1">
      <alignment horizontal="center" vertical="center"/>
    </xf>
    <xf numFmtId="10" fontId="28" fillId="6" borderId="24" xfId="2" applyNumberFormat="1" applyFont="1" applyFill="1" applyBorder="1" applyAlignment="1">
      <alignment horizontal="center" vertical="center"/>
    </xf>
    <xf numFmtId="176" fontId="28" fillId="0" borderId="24" xfId="8" applyNumberFormat="1" applyFont="1" applyBorder="1" applyAlignment="1" applyProtection="1">
      <alignment vertical="center"/>
    </xf>
    <xf numFmtId="2" fontId="24" fillId="0" borderId="24" xfId="2" applyNumberFormat="1" applyFont="1" applyBorder="1" applyAlignment="1" applyProtection="1">
      <alignment vertical="center"/>
    </xf>
    <xf numFmtId="176" fontId="27" fillId="0" borderId="24" xfId="1" applyNumberFormat="1" applyFont="1" applyBorder="1" applyAlignment="1">
      <alignment vertical="center"/>
    </xf>
    <xf numFmtId="10" fontId="24" fillId="0" borderId="24" xfId="2" applyNumberFormat="1" applyFont="1" applyBorder="1" applyAlignment="1">
      <alignment vertical="center"/>
    </xf>
    <xf numFmtId="14" fontId="23" fillId="0" borderId="24" xfId="1" applyNumberFormat="1" applyFont="1" applyBorder="1" applyAlignment="1">
      <alignment vertical="center"/>
    </xf>
    <xf numFmtId="173" fontId="23" fillId="0" borderId="24" xfId="3" applyNumberFormat="1" applyFont="1" applyBorder="1" applyAlignment="1" applyProtection="1">
      <alignment vertical="center"/>
    </xf>
    <xf numFmtId="173" fontId="24" fillId="0" borderId="24" xfId="3" applyNumberFormat="1" applyFont="1" applyBorder="1" applyAlignment="1" applyProtection="1">
      <alignment vertical="center"/>
    </xf>
    <xf numFmtId="176" fontId="27" fillId="0" borderId="24" xfId="8" applyNumberFormat="1" applyFont="1" applyFill="1" applyBorder="1" applyAlignment="1" applyProtection="1">
      <alignment vertical="center"/>
    </xf>
    <xf numFmtId="0" fontId="23" fillId="0" borderId="24" xfId="1" applyFont="1" applyBorder="1"/>
    <xf numFmtId="176" fontId="23" fillId="0" borderId="24" xfId="8" applyNumberFormat="1" applyFont="1" applyFill="1" applyBorder="1" applyAlignment="1">
      <alignment horizontal="left" vertical="center"/>
    </xf>
    <xf numFmtId="176" fontId="23" fillId="0" borderId="24" xfId="8" applyNumberFormat="1" applyFont="1" applyFill="1" applyBorder="1" applyProtection="1"/>
    <xf numFmtId="2" fontId="24" fillId="0" borderId="24" xfId="1" applyNumberFormat="1" applyFont="1" applyBorder="1"/>
    <xf numFmtId="10" fontId="24" fillId="0" borderId="24" xfId="2" applyNumberFormat="1" applyFont="1" applyFill="1" applyBorder="1" applyProtection="1"/>
    <xf numFmtId="171" fontId="23" fillId="0" borderId="24" xfId="1" applyNumberFormat="1" applyFont="1" applyBorder="1"/>
    <xf numFmtId="39" fontId="24" fillId="0" borderId="24" xfId="1" applyNumberFormat="1" applyFont="1" applyBorder="1"/>
    <xf numFmtId="171" fontId="28" fillId="0" borderId="24" xfId="1" applyNumberFormat="1" applyFont="1" applyBorder="1" applyAlignment="1">
      <alignment horizontal="left" vertical="top"/>
    </xf>
    <xf numFmtId="176" fontId="23" fillId="0" borderId="0" xfId="8" applyNumberFormat="1" applyFont="1" applyBorder="1"/>
    <xf numFmtId="173" fontId="28" fillId="0" borderId="24" xfId="9" applyNumberFormat="1" applyFont="1" applyBorder="1" applyAlignment="1" applyProtection="1">
      <alignment vertical="center"/>
    </xf>
    <xf numFmtId="173" fontId="24" fillId="0" borderId="24" xfId="9" applyNumberFormat="1" applyFont="1" applyBorder="1" applyAlignment="1" applyProtection="1">
      <alignment vertical="center"/>
    </xf>
    <xf numFmtId="168" fontId="28" fillId="0" borderId="24" xfId="5" applyNumberFormat="1" applyFont="1" applyBorder="1" applyAlignment="1" applyProtection="1">
      <alignment vertical="center"/>
    </xf>
    <xf numFmtId="168" fontId="24" fillId="0" borderId="24" xfId="5" applyNumberFormat="1" applyFont="1" applyBorder="1" applyAlignment="1" applyProtection="1">
      <alignment vertical="center"/>
    </xf>
    <xf numFmtId="168" fontId="28" fillId="0" borderId="24" xfId="5" applyNumberFormat="1" applyFont="1" applyBorder="1" applyAlignment="1">
      <alignment horizontal="center" vertical="center" wrapText="1"/>
    </xf>
    <xf numFmtId="173" fontId="28" fillId="0" borderId="24" xfId="3" applyNumberFormat="1" applyFont="1" applyBorder="1" applyAlignment="1">
      <alignment horizontal="center" vertical="center" wrapText="1"/>
    </xf>
    <xf numFmtId="173" fontId="28" fillId="0" borderId="24" xfId="3" applyNumberFormat="1" applyFont="1" applyBorder="1" applyAlignment="1" applyProtection="1">
      <alignment vertical="center"/>
    </xf>
    <xf numFmtId="10" fontId="24" fillId="0" borderId="24" xfId="2" applyNumberFormat="1" applyFont="1" applyBorder="1" applyAlignment="1" applyProtection="1">
      <alignment vertical="center"/>
    </xf>
    <xf numFmtId="0" fontId="47" fillId="7" borderId="14" xfId="0" applyFont="1" applyFill="1" applyBorder="1" applyAlignment="1">
      <alignment horizontal="center" vertical="center" wrapText="1"/>
    </xf>
    <xf numFmtId="178" fontId="47" fillId="7" borderId="14" xfId="0" applyNumberFormat="1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47" fillId="0" borderId="24" xfId="0" applyFont="1" applyBorder="1" applyAlignment="1">
      <alignment horizontal="center" vertical="center"/>
    </xf>
    <xf numFmtId="0" fontId="48" fillId="0" borderId="24" xfId="0" applyFont="1" applyBorder="1" applyAlignment="1">
      <alignment horizontal="left" vertical="center"/>
    </xf>
    <xf numFmtId="178" fontId="0" fillId="0" borderId="24" xfId="0" applyNumberFormat="1" applyBorder="1" applyAlignment="1">
      <alignment vertical="center"/>
    </xf>
    <xf numFmtId="0" fontId="49" fillId="0" borderId="24" xfId="0" applyFont="1" applyBorder="1" applyAlignment="1">
      <alignment horizontal="justify" vertical="center" wrapText="1"/>
    </xf>
    <xf numFmtId="164" fontId="24" fillId="0" borderId="0" xfId="10" applyFont="1"/>
    <xf numFmtId="164" fontId="28" fillId="0" borderId="24" xfId="10" applyFont="1" applyBorder="1" applyAlignment="1">
      <alignment horizontal="center" vertical="center"/>
    </xf>
    <xf numFmtId="164" fontId="24" fillId="0" borderId="24" xfId="10" applyFont="1" applyBorder="1" applyAlignment="1">
      <alignment vertical="center"/>
    </xf>
    <xf numFmtId="164" fontId="24" fillId="0" borderId="24" xfId="10" applyFont="1" applyFill="1" applyBorder="1" applyAlignment="1">
      <alignment vertical="center"/>
    </xf>
    <xf numFmtId="164" fontId="28" fillId="0" borderId="24" xfId="10" applyFont="1" applyBorder="1" applyAlignment="1">
      <alignment vertical="top" wrapText="1"/>
    </xf>
    <xf numFmtId="164" fontId="23" fillId="0" borderId="24" xfId="10" applyFont="1" applyFill="1" applyBorder="1" applyAlignment="1">
      <alignment vertical="center"/>
    </xf>
    <xf numFmtId="165" fontId="23" fillId="0" borderId="24" xfId="10" applyNumberFormat="1" applyFont="1" applyFill="1" applyBorder="1" applyAlignment="1">
      <alignment vertical="center"/>
    </xf>
    <xf numFmtId="0" fontId="4" fillId="0" borderId="0" xfId="0" applyFont="1" applyAlignment="1">
      <alignment horizontal="center"/>
    </xf>
    <xf numFmtId="0" fontId="0" fillId="0" borderId="0" xfId="0"/>
    <xf numFmtId="0" fontId="6" fillId="0" borderId="4" xfId="0" applyFont="1" applyBorder="1" applyAlignment="1">
      <alignment horizontal="left"/>
    </xf>
    <xf numFmtId="0" fontId="5" fillId="0" borderId="5" xfId="0" applyFont="1" applyBorder="1"/>
    <xf numFmtId="0" fontId="5" fillId="0" borderId="6" xfId="0" applyFont="1" applyBorder="1"/>
    <xf numFmtId="0" fontId="6" fillId="0" borderId="3" xfId="0" applyFont="1" applyBorder="1" applyAlignment="1">
      <alignment horizontal="left" vertical="center"/>
    </xf>
    <xf numFmtId="0" fontId="5" fillId="0" borderId="3" xfId="0" applyFont="1" applyBorder="1"/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5" fillId="0" borderId="2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9" xfId="0" applyFont="1" applyBorder="1"/>
    <xf numFmtId="0" fontId="5" fillId="0" borderId="11" xfId="0" applyFont="1" applyBorder="1"/>
    <xf numFmtId="0" fontId="4" fillId="0" borderId="1" xfId="0" applyFont="1" applyBorder="1" applyAlignment="1">
      <alignment horizontal="center" vertical="center"/>
    </xf>
    <xf numFmtId="0" fontId="5" fillId="0" borderId="10" xfId="0" applyFont="1" applyBorder="1"/>
    <xf numFmtId="0" fontId="6" fillId="2" borderId="4" xfId="0" applyFont="1" applyFill="1" applyBorder="1" applyAlignment="1">
      <alignment horizontal="left"/>
    </xf>
    <xf numFmtId="2" fontId="6" fillId="0" borderId="0" xfId="0" applyNumberFormat="1" applyFont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2" fontId="4" fillId="0" borderId="4" xfId="0" applyNumberFormat="1" applyFont="1" applyBorder="1" applyAlignment="1">
      <alignment horizontal="center" vertical="center" wrapText="1"/>
    </xf>
    <xf numFmtId="2" fontId="4" fillId="0" borderId="0" xfId="0" applyNumberFormat="1" applyFont="1" applyAlignment="1">
      <alignment horizontal="left" vertical="center" wrapText="1"/>
    </xf>
    <xf numFmtId="1" fontId="4" fillId="0" borderId="4" xfId="0" applyNumberFormat="1" applyFont="1" applyBorder="1" applyAlignment="1">
      <alignment horizontal="center" vertical="center"/>
    </xf>
    <xf numFmtId="2" fontId="4" fillId="0" borderId="4" xfId="0" applyNumberFormat="1" applyFont="1" applyBorder="1" applyAlignment="1">
      <alignment horizontal="left" vertical="center" wrapText="1"/>
    </xf>
    <xf numFmtId="10" fontId="4" fillId="0" borderId="4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 vertical="top" wrapText="1"/>
    </xf>
    <xf numFmtId="2" fontId="6" fillId="0" borderId="0" xfId="0" applyNumberFormat="1" applyFont="1" applyAlignment="1">
      <alignment horizontal="center" vertical="center" wrapText="1"/>
    </xf>
    <xf numFmtId="2" fontId="6" fillId="0" borderId="4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center" vertical="center" wrapText="1"/>
    </xf>
    <xf numFmtId="2" fontId="3" fillId="0" borderId="0" xfId="0" applyNumberFormat="1" applyFont="1" applyAlignment="1">
      <alignment horizontal="left" vertical="top" wrapText="1"/>
    </xf>
    <xf numFmtId="9" fontId="3" fillId="0" borderId="13" xfId="0" applyNumberFormat="1" applyFont="1" applyBorder="1" applyAlignment="1">
      <alignment horizontal="center" vertical="center"/>
    </xf>
    <xf numFmtId="0" fontId="5" fillId="0" borderId="15" xfId="0" applyFont="1" applyBorder="1"/>
    <xf numFmtId="0" fontId="7" fillId="0" borderId="4" xfId="0" applyFont="1" applyBorder="1" applyAlignment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1" fontId="7" fillId="0" borderId="4" xfId="0" applyNumberFormat="1" applyFont="1" applyBorder="1" applyAlignment="1">
      <alignment horizontal="left" vertical="center"/>
    </xf>
    <xf numFmtId="171" fontId="7" fillId="0" borderId="1" xfId="0" applyNumberFormat="1" applyFont="1" applyBorder="1" applyAlignment="1">
      <alignment horizontal="center" vertical="top"/>
    </xf>
    <xf numFmtId="2" fontId="7" fillId="0" borderId="5" xfId="0" applyNumberFormat="1" applyFont="1" applyBorder="1" applyAlignment="1">
      <alignment horizontal="left" vertical="center"/>
    </xf>
    <xf numFmtId="0" fontId="3" fillId="0" borderId="13" xfId="0" applyFont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5" fillId="0" borderId="14" xfId="0" applyFont="1" applyBorder="1"/>
    <xf numFmtId="0" fontId="6" fillId="0" borderId="4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top" wrapText="1"/>
    </xf>
    <xf numFmtId="172" fontId="7" fillId="0" borderId="3" xfId="0" applyNumberFormat="1" applyFont="1" applyBorder="1" applyAlignment="1">
      <alignment horizontal="left" vertical="top"/>
    </xf>
    <xf numFmtId="0" fontId="7" fillId="0" borderId="16" xfId="0" applyFont="1" applyBorder="1" applyAlignment="1">
      <alignment horizontal="left" vertical="top" wrapText="1"/>
    </xf>
    <xf numFmtId="0" fontId="7" fillId="0" borderId="17" xfId="0" applyFont="1" applyBorder="1" applyAlignment="1">
      <alignment horizontal="left" vertical="top" wrapText="1"/>
    </xf>
    <xf numFmtId="0" fontId="7" fillId="0" borderId="18" xfId="0" applyFont="1" applyBorder="1" applyAlignment="1">
      <alignment horizontal="left" vertical="top" wrapText="1"/>
    </xf>
    <xf numFmtId="0" fontId="7" fillId="0" borderId="19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7" fillId="0" borderId="20" xfId="0" applyFont="1" applyBorder="1" applyAlignment="1">
      <alignment horizontal="left" vertical="top" wrapText="1"/>
    </xf>
    <xf numFmtId="0" fontId="7" fillId="0" borderId="21" xfId="0" applyFont="1" applyBorder="1" applyAlignment="1">
      <alignment horizontal="left" vertical="top" wrapText="1"/>
    </xf>
    <xf numFmtId="0" fontId="7" fillId="0" borderId="22" xfId="0" applyFont="1" applyBorder="1" applyAlignment="1">
      <alignment horizontal="left" vertical="top" wrapText="1"/>
    </xf>
    <xf numFmtId="0" fontId="7" fillId="0" borderId="23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7" fillId="0" borderId="11" xfId="0" applyFont="1" applyBorder="1" applyAlignment="1">
      <alignment horizontal="left" vertical="top" wrapText="1"/>
    </xf>
    <xf numFmtId="172" fontId="7" fillId="0" borderId="2" xfId="0" applyNumberFormat="1" applyFont="1" applyBorder="1" applyAlignment="1">
      <alignment horizontal="left" vertical="top"/>
    </xf>
    <xf numFmtId="172" fontId="7" fillId="0" borderId="10" xfId="0" applyNumberFormat="1" applyFont="1" applyBorder="1" applyAlignment="1">
      <alignment horizontal="left" vertical="top"/>
    </xf>
    <xf numFmtId="172" fontId="7" fillId="0" borderId="11" xfId="0" applyNumberFormat="1" applyFont="1" applyBorder="1" applyAlignment="1">
      <alignment horizontal="left" vertical="top"/>
    </xf>
    <xf numFmtId="0" fontId="6" fillId="0" borderId="3" xfId="0" applyFont="1" applyBorder="1" applyAlignment="1">
      <alignment horizontal="left"/>
    </xf>
    <xf numFmtId="0" fontId="9" fillId="0" borderId="13" xfId="0" applyFont="1" applyBorder="1" applyAlignment="1">
      <alignment horizontal="center" vertical="top" wrapText="1"/>
    </xf>
    <xf numFmtId="0" fontId="3" fillId="0" borderId="13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71" fontId="7" fillId="0" borderId="4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center" wrapText="1"/>
    </xf>
    <xf numFmtId="0" fontId="3" fillId="0" borderId="13" xfId="0" applyFont="1" applyBorder="1" applyAlignment="1">
      <alignment vertical="center" wrapText="1"/>
    </xf>
    <xf numFmtId="39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horizontal="center"/>
    </xf>
    <xf numFmtId="0" fontId="3" fillId="0" borderId="1" xfId="0" applyFont="1" applyBorder="1" applyAlignment="1">
      <alignment horizontal="left" vertical="top" wrapText="1"/>
    </xf>
    <xf numFmtId="0" fontId="3" fillId="0" borderId="13" xfId="0" applyFont="1" applyBorder="1" applyAlignment="1">
      <alignment vertical="top" wrapText="1"/>
    </xf>
    <xf numFmtId="1" fontId="51" fillId="0" borderId="4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top" wrapText="1"/>
    </xf>
    <xf numFmtId="0" fontId="21" fillId="0" borderId="13" xfId="0" applyFont="1" applyBorder="1" applyAlignment="1">
      <alignment horizontal="left" vertical="top" wrapText="1"/>
    </xf>
    <xf numFmtId="171" fontId="3" fillId="0" borderId="0" xfId="0" applyNumberFormat="1" applyFont="1"/>
    <xf numFmtId="0" fontId="7" fillId="0" borderId="13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28" fillId="0" borderId="16" xfId="1" applyFont="1" applyBorder="1" applyAlignment="1">
      <alignment horizontal="left" vertical="top" wrapText="1"/>
    </xf>
    <xf numFmtId="0" fontId="28" fillId="0" borderId="17" xfId="1" applyFont="1" applyBorder="1" applyAlignment="1">
      <alignment horizontal="left" vertical="top" wrapText="1"/>
    </xf>
    <xf numFmtId="0" fontId="28" fillId="0" borderId="18" xfId="1" applyFont="1" applyBorder="1" applyAlignment="1">
      <alignment horizontal="left" vertical="top" wrapText="1"/>
    </xf>
    <xf numFmtId="0" fontId="28" fillId="0" borderId="21" xfId="1" applyFont="1" applyBorder="1" applyAlignment="1">
      <alignment horizontal="left" vertical="top" wrapText="1"/>
    </xf>
    <xf numFmtId="0" fontId="28" fillId="0" borderId="22" xfId="1" applyFont="1" applyBorder="1" applyAlignment="1">
      <alignment horizontal="left" vertical="top" wrapText="1"/>
    </xf>
    <xf numFmtId="0" fontId="28" fillId="0" borderId="23" xfId="1" applyFont="1" applyBorder="1" applyAlignment="1">
      <alignment horizontal="left" vertical="top" wrapText="1"/>
    </xf>
    <xf numFmtId="172" fontId="27" fillId="0" borderId="24" xfId="1" applyNumberFormat="1" applyFont="1" applyBorder="1" applyAlignment="1">
      <alignment horizontal="left" vertical="top"/>
    </xf>
    <xf numFmtId="0" fontId="32" fillId="0" borderId="24" xfId="1" applyFont="1" applyBorder="1" applyAlignment="1">
      <alignment horizontal="center" vertical="center" wrapText="1"/>
    </xf>
    <xf numFmtId="0" fontId="33" fillId="0" borderId="24" xfId="1" applyFont="1" applyBorder="1" applyAlignment="1">
      <alignment horizontal="center" vertical="center" wrapText="1"/>
    </xf>
    <xf numFmtId="164" fontId="22" fillId="0" borderId="24" xfId="10" applyFont="1" applyBorder="1" applyAlignment="1">
      <alignment horizontal="center" vertical="center" wrapText="1"/>
    </xf>
    <xf numFmtId="0" fontId="33" fillId="0" borderId="19" xfId="1" applyFont="1" applyBorder="1" applyAlignment="1">
      <alignment horizontal="center" vertical="center" wrapText="1"/>
    </xf>
    <xf numFmtId="0" fontId="33" fillId="0" borderId="0" xfId="1" applyFont="1" applyAlignment="1">
      <alignment horizontal="center" vertical="center" wrapText="1"/>
    </xf>
    <xf numFmtId="0" fontId="33" fillId="0" borderId="20" xfId="1" applyFont="1" applyBorder="1" applyAlignment="1">
      <alignment horizontal="center" vertical="center" wrapText="1"/>
    </xf>
    <xf numFmtId="0" fontId="33" fillId="0" borderId="21" xfId="1" applyFont="1" applyBorder="1" applyAlignment="1">
      <alignment horizontal="center" vertical="center" wrapText="1"/>
    </xf>
    <xf numFmtId="0" fontId="33" fillId="0" borderId="22" xfId="1" applyFont="1" applyBorder="1" applyAlignment="1">
      <alignment horizontal="center" vertical="center" wrapText="1"/>
    </xf>
    <xf numFmtId="0" fontId="33" fillId="0" borderId="23" xfId="1" applyFont="1" applyBorder="1" applyAlignment="1">
      <alignment horizontal="center" vertical="center" wrapText="1"/>
    </xf>
    <xf numFmtId="164" fontId="22" fillId="0" borderId="29" xfId="10" applyFont="1" applyBorder="1" applyAlignment="1">
      <alignment horizontal="center" vertical="center" wrapText="1"/>
    </xf>
    <xf numFmtId="164" fontId="22" fillId="0" borderId="30" xfId="10" applyFont="1" applyBorder="1" applyAlignment="1">
      <alignment horizontal="center" vertical="center" wrapText="1"/>
    </xf>
    <xf numFmtId="0" fontId="27" fillId="0" borderId="24" xfId="1" applyFont="1" applyBorder="1" applyAlignment="1">
      <alignment horizontal="left" vertical="top" wrapText="1"/>
    </xf>
    <xf numFmtId="0" fontId="27" fillId="0" borderId="24" xfId="1" applyFont="1" applyBorder="1" applyAlignment="1">
      <alignment horizontal="left" vertical="top"/>
    </xf>
    <xf numFmtId="171" fontId="28" fillId="0" borderId="24" xfId="1" applyNumberFormat="1" applyFont="1" applyBorder="1" applyAlignment="1">
      <alignment horizontal="left" vertical="center"/>
    </xf>
    <xf numFmtId="171" fontId="28" fillId="0" borderId="24" xfId="1" applyNumberFormat="1" applyFont="1" applyBorder="1" applyAlignment="1">
      <alignment horizontal="center" vertical="top"/>
    </xf>
    <xf numFmtId="2" fontId="28" fillId="0" borderId="27" xfId="1" applyNumberFormat="1" applyFont="1" applyBorder="1" applyAlignment="1">
      <alignment horizontal="left" vertical="center"/>
    </xf>
    <xf numFmtId="2" fontId="28" fillId="0" borderId="24" xfId="1" applyNumberFormat="1" applyFont="1" applyBorder="1" applyAlignment="1">
      <alignment horizontal="left" vertical="center"/>
    </xf>
    <xf numFmtId="0" fontId="32" fillId="0" borderId="16" xfId="1" applyFont="1" applyBorder="1" applyAlignment="1">
      <alignment horizontal="center" vertical="center" wrapText="1"/>
    </xf>
    <xf numFmtId="0" fontId="32" fillId="0" borderId="18" xfId="1" applyFont="1" applyBorder="1" applyAlignment="1">
      <alignment horizontal="center" vertical="center" wrapText="1"/>
    </xf>
    <xf numFmtId="0" fontId="32" fillId="0" borderId="21" xfId="1" applyFont="1" applyBorder="1" applyAlignment="1">
      <alignment horizontal="center" vertical="center" wrapText="1"/>
    </xf>
    <xf numFmtId="0" fontId="32" fillId="0" borderId="23" xfId="1" applyFont="1" applyBorder="1" applyAlignment="1">
      <alignment horizontal="center" vertical="center" wrapText="1"/>
    </xf>
    <xf numFmtId="0" fontId="33" fillId="0" borderId="16" xfId="1" applyFont="1" applyBorder="1" applyAlignment="1">
      <alignment horizontal="center" vertical="center" wrapText="1"/>
    </xf>
    <xf numFmtId="0" fontId="33" fillId="0" borderId="17" xfId="1" applyFont="1" applyBorder="1" applyAlignment="1">
      <alignment horizontal="center" vertical="center" wrapText="1"/>
    </xf>
    <xf numFmtId="0" fontId="33" fillId="0" borderId="18" xfId="1" applyFont="1" applyBorder="1" applyAlignment="1">
      <alignment horizontal="center" vertical="center" wrapText="1"/>
    </xf>
    <xf numFmtId="164" fontId="22" fillId="0" borderId="28" xfId="10" applyFont="1" applyBorder="1" applyAlignment="1">
      <alignment horizontal="center" vertical="center" wrapText="1"/>
    </xf>
    <xf numFmtId="9" fontId="24" fillId="0" borderId="24" xfId="6" applyFont="1" applyFill="1" applyBorder="1" applyAlignment="1" applyProtection="1">
      <alignment horizontal="center" vertical="center"/>
    </xf>
    <xf numFmtId="9" fontId="23" fillId="0" borderId="24" xfId="6" applyFont="1" applyFill="1" applyBorder="1" applyAlignment="1">
      <alignment horizontal="center" vertical="center"/>
    </xf>
    <xf numFmtId="0" fontId="23" fillId="0" borderId="24" xfId="1" applyFont="1" applyBorder="1" applyAlignment="1">
      <alignment horizontal="center"/>
    </xf>
    <xf numFmtId="0" fontId="28" fillId="0" borderId="25" xfId="1" applyFont="1" applyBorder="1" applyAlignment="1">
      <alignment horizontal="center" vertical="center"/>
    </xf>
    <xf numFmtId="0" fontId="24" fillId="0" borderId="28" xfId="1" applyFont="1" applyBorder="1" applyAlignment="1">
      <alignment horizontal="center" vertical="center" wrapText="1"/>
    </xf>
    <xf numFmtId="0" fontId="24" fillId="0" borderId="30" xfId="1" applyFont="1" applyBorder="1" applyAlignment="1">
      <alignment horizontal="center" vertical="center" wrapText="1"/>
    </xf>
    <xf numFmtId="39" fontId="24" fillId="0" borderId="24" xfId="1" applyNumberFormat="1" applyFont="1" applyBorder="1" applyAlignment="1">
      <alignment horizontal="center" vertical="center"/>
    </xf>
    <xf numFmtId="0" fontId="23" fillId="0" borderId="24" xfId="1" applyFont="1" applyBorder="1" applyAlignment="1">
      <alignment horizontal="left" vertical="center" wrapText="1"/>
    </xf>
    <xf numFmtId="0" fontId="23" fillId="0" borderId="13" xfId="4" applyFont="1" applyBorder="1" applyAlignment="1">
      <alignment vertical="center" wrapText="1"/>
    </xf>
    <xf numFmtId="0" fontId="30" fillId="0" borderId="15" xfId="4" applyFont="1" applyBorder="1"/>
    <xf numFmtId="0" fontId="22" fillId="0" borderId="24" xfId="4" applyFont="1" applyBorder="1" applyAlignment="1">
      <alignment horizontal="center" vertical="center" wrapText="1"/>
    </xf>
    <xf numFmtId="0" fontId="31" fillId="0" borderId="24" xfId="4" applyFont="1" applyBorder="1"/>
    <xf numFmtId="170" fontId="23" fillId="0" borderId="13" xfId="4" applyNumberFormat="1" applyFont="1" applyBorder="1" applyAlignment="1">
      <alignment horizontal="center" vertical="center"/>
    </xf>
    <xf numFmtId="0" fontId="22" fillId="0" borderId="13" xfId="4" applyFont="1" applyBorder="1" applyAlignment="1">
      <alignment horizontal="center" vertical="center" wrapText="1"/>
    </xf>
    <xf numFmtId="0" fontId="31" fillId="0" borderId="14" xfId="4" applyFont="1" applyBorder="1"/>
    <xf numFmtId="0" fontId="23" fillId="0" borderId="24" xfId="4" applyFont="1" applyBorder="1" applyAlignment="1">
      <alignment vertical="center" wrapText="1"/>
    </xf>
    <xf numFmtId="0" fontId="30" fillId="0" borderId="24" xfId="4" applyFont="1" applyBorder="1"/>
    <xf numFmtId="0" fontId="23" fillId="0" borderId="24" xfId="4" applyFont="1" applyBorder="1" applyAlignment="1">
      <alignment horizontal="left" vertical="center" wrapText="1"/>
    </xf>
    <xf numFmtId="0" fontId="23" fillId="0" borderId="14" xfId="4" applyFont="1" applyBorder="1" applyAlignment="1">
      <alignment vertical="center" wrapText="1"/>
    </xf>
    <xf numFmtId="0" fontId="30" fillId="0" borderId="14" xfId="4" applyFont="1" applyBorder="1"/>
    <xf numFmtId="0" fontId="28" fillId="0" borderId="24" xfId="1" applyFont="1" applyBorder="1" applyAlignment="1">
      <alignment horizontal="center"/>
    </xf>
    <xf numFmtId="0" fontId="28" fillId="0" borderId="24" xfId="1" applyFont="1" applyBorder="1" applyAlignment="1">
      <alignment horizontal="center" vertical="center" wrapText="1"/>
    </xf>
    <xf numFmtId="0" fontId="28" fillId="0" borderId="24" xfId="1" applyFont="1" applyBorder="1" applyAlignment="1">
      <alignment horizontal="center" vertical="center"/>
    </xf>
    <xf numFmtId="0" fontId="28" fillId="0" borderId="28" xfId="1" applyFont="1" applyBorder="1" applyAlignment="1">
      <alignment horizontal="center" vertical="center" wrapText="1"/>
    </xf>
    <xf numFmtId="0" fontId="28" fillId="0" borderId="29" xfId="1" applyFont="1" applyBorder="1" applyAlignment="1">
      <alignment horizontal="center" vertical="center" wrapText="1"/>
    </xf>
    <xf numFmtId="0" fontId="28" fillId="0" borderId="30" xfId="1" applyFont="1" applyBorder="1" applyAlignment="1">
      <alignment horizontal="center" vertical="center" wrapText="1"/>
    </xf>
    <xf numFmtId="0" fontId="29" fillId="0" borderId="24" xfId="1" applyFont="1" applyBorder="1" applyAlignment="1">
      <alignment horizontal="center" vertical="center" wrapText="1"/>
    </xf>
    <xf numFmtId="0" fontId="28" fillId="0" borderId="16" xfId="1" applyFont="1" applyBorder="1" applyAlignment="1">
      <alignment horizontal="center" vertical="center" wrapText="1"/>
    </xf>
    <xf numFmtId="0" fontId="28" fillId="0" borderId="17" xfId="1" applyFont="1" applyBorder="1" applyAlignment="1">
      <alignment horizontal="center" vertical="center" wrapText="1"/>
    </xf>
    <xf numFmtId="0" fontId="28" fillId="0" borderId="18" xfId="1" applyFont="1" applyBorder="1" applyAlignment="1">
      <alignment horizontal="center" vertical="center" wrapText="1"/>
    </xf>
    <xf numFmtId="0" fontId="28" fillId="0" borderId="21" xfId="1" applyFont="1" applyBorder="1" applyAlignment="1">
      <alignment horizontal="center" vertical="center" wrapText="1"/>
    </xf>
    <xf numFmtId="0" fontId="28" fillId="0" borderId="22" xfId="1" applyFont="1" applyBorder="1" applyAlignment="1">
      <alignment horizontal="center" vertical="center" wrapText="1"/>
    </xf>
    <xf numFmtId="0" fontId="28" fillId="0" borderId="23" xfId="1" applyFont="1" applyBorder="1" applyAlignment="1">
      <alignment horizontal="center" vertical="center" wrapText="1"/>
    </xf>
    <xf numFmtId="0" fontId="26" fillId="0" borderId="25" xfId="1" applyFont="1" applyBorder="1" applyAlignment="1">
      <alignment horizontal="left"/>
    </xf>
    <xf numFmtId="0" fontId="26" fillId="0" borderId="26" xfId="1" applyFont="1" applyBorder="1" applyAlignment="1">
      <alignment horizontal="left"/>
    </xf>
    <xf numFmtId="0" fontId="26" fillId="0" borderId="27" xfId="1" applyFont="1" applyBorder="1" applyAlignment="1">
      <alignment horizontal="left"/>
    </xf>
    <xf numFmtId="0" fontId="26" fillId="0" borderId="17" xfId="1" applyFont="1" applyBorder="1" applyAlignment="1">
      <alignment horizontal="left"/>
    </xf>
    <xf numFmtId="0" fontId="26" fillId="0" borderId="25" xfId="1" applyFont="1" applyBorder="1" applyAlignment="1">
      <alignment horizontal="left" vertical="center"/>
    </xf>
    <xf numFmtId="0" fontId="26" fillId="0" borderId="27" xfId="1" applyFont="1" applyBorder="1" applyAlignment="1">
      <alignment horizontal="left" vertical="center"/>
    </xf>
    <xf numFmtId="0" fontId="25" fillId="0" borderId="26" xfId="1" applyFont="1" applyBorder="1" applyAlignment="1">
      <alignment horizontal="center" vertical="center"/>
    </xf>
    <xf numFmtId="0" fontId="25" fillId="0" borderId="27" xfId="1" applyFont="1" applyBorder="1" applyAlignment="1">
      <alignment horizontal="center" vertical="center"/>
    </xf>
    <xf numFmtId="0" fontId="26" fillId="0" borderId="17" xfId="1" applyFont="1" applyBorder="1" applyAlignment="1">
      <alignment horizontal="left" vertical="top" wrapText="1"/>
    </xf>
    <xf numFmtId="0" fontId="26" fillId="0" borderId="18" xfId="1" applyFont="1" applyBorder="1" applyAlignment="1">
      <alignment horizontal="left" vertical="top" wrapText="1"/>
    </xf>
    <xf numFmtId="0" fontId="26" fillId="0" borderId="0" xfId="1" applyFont="1" applyAlignment="1">
      <alignment horizontal="left" vertical="top" wrapText="1"/>
    </xf>
    <xf numFmtId="0" fontId="26" fillId="0" borderId="20" xfId="1" applyFont="1" applyBorder="1" applyAlignment="1">
      <alignment horizontal="left" vertical="top" wrapText="1"/>
    </xf>
    <xf numFmtId="0" fontId="26" fillId="0" borderId="22" xfId="1" applyFont="1" applyBorder="1" applyAlignment="1">
      <alignment horizontal="left" vertical="top" wrapText="1"/>
    </xf>
    <xf numFmtId="0" fontId="26" fillId="0" borderId="23" xfId="1" applyFont="1" applyBorder="1" applyAlignment="1">
      <alignment horizontal="left" vertical="top" wrapText="1"/>
    </xf>
    <xf numFmtId="2" fontId="26" fillId="0" borderId="25" xfId="1" applyNumberFormat="1" applyFont="1" applyBorder="1" applyAlignment="1">
      <alignment horizontal="center" vertical="center" wrapText="1"/>
    </xf>
    <xf numFmtId="2" fontId="26" fillId="0" borderId="26" xfId="1" applyNumberFormat="1" applyFont="1" applyBorder="1" applyAlignment="1">
      <alignment horizontal="center" vertical="center" wrapText="1"/>
    </xf>
    <xf numFmtId="2" fontId="26" fillId="0" borderId="27" xfId="1" applyNumberFormat="1" applyFont="1" applyBorder="1" applyAlignment="1">
      <alignment horizontal="center" vertical="center" wrapText="1"/>
    </xf>
    <xf numFmtId="2" fontId="26" fillId="0" borderId="24" xfId="1" applyNumberFormat="1" applyFont="1" applyBorder="1" applyAlignment="1">
      <alignment horizontal="center" vertical="center"/>
    </xf>
    <xf numFmtId="0" fontId="26" fillId="0" borderId="25" xfId="1" applyFont="1" applyBorder="1" applyAlignment="1">
      <alignment horizontal="left" vertical="top"/>
    </xf>
    <xf numFmtId="0" fontId="26" fillId="0" borderId="27" xfId="1" applyFont="1" applyBorder="1" applyAlignment="1">
      <alignment horizontal="left" vertical="top"/>
    </xf>
    <xf numFmtId="173" fontId="25" fillId="0" borderId="26" xfId="3" applyNumberFormat="1" applyFont="1" applyBorder="1" applyAlignment="1">
      <alignment horizontal="center" vertical="center"/>
    </xf>
    <xf numFmtId="173" fontId="25" fillId="0" borderId="27" xfId="3" applyNumberFormat="1" applyFont="1" applyBorder="1" applyAlignment="1">
      <alignment horizontal="center" vertical="center"/>
    </xf>
    <xf numFmtId="2" fontId="25" fillId="0" borderId="25" xfId="1" applyNumberFormat="1" applyFont="1" applyBorder="1" applyAlignment="1">
      <alignment horizontal="left" vertical="center" wrapText="1"/>
    </xf>
    <xf numFmtId="2" fontId="25" fillId="0" borderId="26" xfId="1" applyNumberFormat="1" applyFont="1" applyBorder="1" applyAlignment="1">
      <alignment horizontal="left" vertical="center" wrapText="1"/>
    </xf>
    <xf numFmtId="2" fontId="25" fillId="0" borderId="27" xfId="1" applyNumberFormat="1" applyFont="1" applyBorder="1" applyAlignment="1">
      <alignment horizontal="left" vertical="center" wrapText="1"/>
    </xf>
    <xf numFmtId="0" fontId="26" fillId="0" borderId="25" xfId="4" applyFont="1" applyBorder="1" applyAlignment="1">
      <alignment horizontal="left" vertical="center"/>
    </xf>
    <xf numFmtId="0" fontId="26" fillId="0" borderId="26" xfId="4" applyFont="1" applyBorder="1" applyAlignment="1">
      <alignment horizontal="left" vertical="center"/>
    </xf>
    <xf numFmtId="0" fontId="26" fillId="0" borderId="27" xfId="4" applyFont="1" applyBorder="1" applyAlignment="1">
      <alignment horizontal="left" vertical="center"/>
    </xf>
    <xf numFmtId="0" fontId="26" fillId="0" borderId="25" xfId="1" applyFont="1" applyBorder="1" applyAlignment="1">
      <alignment horizontal="left" vertical="center" wrapText="1"/>
    </xf>
    <xf numFmtId="0" fontId="26" fillId="0" borderId="27" xfId="1" applyFont="1" applyBorder="1" applyAlignment="1">
      <alignment horizontal="left" vertical="center" wrapText="1"/>
    </xf>
    <xf numFmtId="0" fontId="25" fillId="0" borderId="26" xfId="1" applyFont="1" applyBorder="1" applyAlignment="1">
      <alignment horizontal="center" vertical="center" wrapText="1"/>
    </xf>
    <xf numFmtId="0" fontId="25" fillId="0" borderId="27" xfId="1" applyFont="1" applyBorder="1" applyAlignment="1">
      <alignment horizontal="center" vertical="center" wrapText="1"/>
    </xf>
    <xf numFmtId="10" fontId="25" fillId="0" borderId="25" xfId="2" applyNumberFormat="1" applyFont="1" applyFill="1" applyBorder="1" applyAlignment="1">
      <alignment horizontal="center"/>
    </xf>
    <xf numFmtId="10" fontId="25" fillId="0" borderId="26" xfId="2" applyNumberFormat="1" applyFont="1" applyFill="1" applyBorder="1" applyAlignment="1">
      <alignment horizontal="center"/>
    </xf>
    <xf numFmtId="10" fontId="25" fillId="0" borderId="27" xfId="2" applyNumberFormat="1" applyFont="1" applyFill="1" applyBorder="1" applyAlignment="1">
      <alignment horizontal="center"/>
    </xf>
    <xf numFmtId="0" fontId="26" fillId="0" borderId="25" xfId="1" applyFont="1" applyBorder="1" applyAlignment="1">
      <alignment horizontal="left" vertical="top" wrapText="1"/>
    </xf>
    <xf numFmtId="0" fontId="26" fillId="0" borderId="27" xfId="1" applyFont="1" applyBorder="1" applyAlignment="1">
      <alignment horizontal="left" vertical="top" wrapText="1"/>
    </xf>
    <xf numFmtId="2" fontId="25" fillId="0" borderId="25" xfId="1" applyNumberFormat="1" applyFont="1" applyBorder="1" applyAlignment="1">
      <alignment horizontal="center" vertical="center" wrapText="1"/>
    </xf>
    <xf numFmtId="2" fontId="25" fillId="0" borderId="26" xfId="1" applyNumberFormat="1" applyFont="1" applyBorder="1" applyAlignment="1">
      <alignment horizontal="center" vertical="center" wrapText="1"/>
    </xf>
    <xf numFmtId="2" fontId="25" fillId="0" borderId="27" xfId="1" applyNumberFormat="1" applyFont="1" applyBorder="1" applyAlignment="1">
      <alignment horizontal="center" vertical="center" wrapText="1"/>
    </xf>
    <xf numFmtId="0" fontId="27" fillId="0" borderId="25" xfId="4" applyFont="1" applyBorder="1" applyAlignment="1">
      <alignment horizontal="left" vertical="center"/>
    </xf>
    <xf numFmtId="0" fontId="27" fillId="0" borderId="26" xfId="4" applyFont="1" applyBorder="1" applyAlignment="1">
      <alignment horizontal="left" vertical="center"/>
    </xf>
    <xf numFmtId="0" fontId="25" fillId="0" borderId="24" xfId="1" applyFont="1" applyBorder="1" applyAlignment="1">
      <alignment horizontal="center"/>
    </xf>
    <xf numFmtId="0" fontId="25" fillId="0" borderId="16" xfId="1" applyFont="1" applyBorder="1" applyAlignment="1">
      <alignment horizontal="center" vertical="center"/>
    </xf>
    <xf numFmtId="0" fontId="25" fillId="0" borderId="17" xfId="1" applyFont="1" applyBorder="1" applyAlignment="1">
      <alignment horizontal="center" vertical="center"/>
    </xf>
    <xf numFmtId="0" fontId="25" fillId="0" borderId="18" xfId="1" applyFont="1" applyBorder="1" applyAlignment="1">
      <alignment horizontal="center" vertical="center"/>
    </xf>
    <xf numFmtId="0" fontId="25" fillId="0" borderId="21" xfId="1" applyFont="1" applyBorder="1" applyAlignment="1">
      <alignment horizontal="center" vertical="center"/>
    </xf>
    <xf numFmtId="0" fontId="25" fillId="0" borderId="22" xfId="1" applyFont="1" applyBorder="1" applyAlignment="1">
      <alignment horizontal="center" vertical="center"/>
    </xf>
    <xf numFmtId="0" fontId="25" fillId="0" borderId="23" xfId="1" applyFont="1" applyBorder="1" applyAlignment="1">
      <alignment horizontal="center" vertical="center"/>
    </xf>
    <xf numFmtId="0" fontId="25" fillId="0" borderId="16" xfId="1" applyFont="1" applyBorder="1" applyAlignment="1">
      <alignment horizontal="center"/>
    </xf>
    <xf numFmtId="0" fontId="25" fillId="0" borderId="18" xfId="1" applyFont="1" applyBorder="1" applyAlignment="1">
      <alignment horizontal="center"/>
    </xf>
    <xf numFmtId="0" fontId="25" fillId="0" borderId="19" xfId="1" applyFont="1" applyBorder="1" applyAlignment="1">
      <alignment horizontal="center"/>
    </xf>
    <xf numFmtId="0" fontId="25" fillId="0" borderId="20" xfId="1" applyFont="1" applyBorder="1" applyAlignment="1">
      <alignment horizontal="center"/>
    </xf>
    <xf numFmtId="0" fontId="25" fillId="0" borderId="21" xfId="1" applyFont="1" applyBorder="1" applyAlignment="1">
      <alignment horizontal="center"/>
    </xf>
    <xf numFmtId="0" fontId="25" fillId="0" borderId="23" xfId="1" applyFont="1" applyBorder="1" applyAlignment="1">
      <alignment horizontal="center"/>
    </xf>
    <xf numFmtId="0" fontId="25" fillId="0" borderId="0" xfId="1" applyFont="1" applyAlignment="1">
      <alignment horizontal="center"/>
    </xf>
    <xf numFmtId="0" fontId="22" fillId="0" borderId="24" xfId="1" applyBorder="1" applyAlignment="1">
      <alignment horizontal="center" vertical="center" wrapText="1"/>
    </xf>
    <xf numFmtId="0" fontId="22" fillId="0" borderId="29" xfId="1" applyBorder="1" applyAlignment="1">
      <alignment horizontal="center" vertical="center" wrapText="1"/>
    </xf>
    <xf numFmtId="0" fontId="22" fillId="0" borderId="30" xfId="1" applyBorder="1" applyAlignment="1">
      <alignment horizontal="center" vertical="center" wrapText="1"/>
    </xf>
    <xf numFmtId="0" fontId="22" fillId="0" borderId="28" xfId="1" applyBorder="1" applyAlignment="1">
      <alignment horizontal="center" vertical="center" wrapText="1"/>
    </xf>
    <xf numFmtId="0" fontId="23" fillId="0" borderId="31" xfId="4" applyFont="1" applyBorder="1" applyAlignment="1">
      <alignment vertical="center" wrapText="1"/>
    </xf>
    <xf numFmtId="0" fontId="23" fillId="0" borderId="15" xfId="4" applyFont="1" applyBorder="1" applyAlignment="1">
      <alignment vertical="center" wrapText="1"/>
    </xf>
    <xf numFmtId="0" fontId="22" fillId="0" borderId="28" xfId="4" applyFont="1" applyBorder="1" applyAlignment="1">
      <alignment horizontal="center" vertical="center" wrapText="1"/>
    </xf>
    <xf numFmtId="0" fontId="22" fillId="0" borderId="30" xfId="4" applyFont="1" applyBorder="1" applyAlignment="1">
      <alignment horizontal="center" vertical="center" wrapText="1"/>
    </xf>
    <xf numFmtId="0" fontId="26" fillId="0" borderId="25" xfId="1" applyFont="1" applyBorder="1" applyAlignment="1">
      <alignment horizontal="center" vertical="center"/>
    </xf>
    <xf numFmtId="0" fontId="26" fillId="0" borderId="26" xfId="1" applyFont="1" applyBorder="1" applyAlignment="1">
      <alignment horizontal="center" vertical="center"/>
    </xf>
    <xf numFmtId="0" fontId="26" fillId="0" borderId="27" xfId="1" applyFont="1" applyBorder="1" applyAlignment="1">
      <alignment horizontal="center" vertical="center"/>
    </xf>
    <xf numFmtId="0" fontId="25" fillId="0" borderId="16" xfId="1" applyFont="1" applyBorder="1" applyAlignment="1">
      <alignment horizontal="left" vertical="top" wrapText="1"/>
    </xf>
    <xf numFmtId="0" fontId="25" fillId="0" borderId="17" xfId="1" applyFont="1" applyBorder="1" applyAlignment="1">
      <alignment horizontal="left" vertical="top" wrapText="1"/>
    </xf>
    <xf numFmtId="0" fontId="25" fillId="0" borderId="18" xfId="1" applyFont="1" applyBorder="1" applyAlignment="1">
      <alignment horizontal="left" vertical="top" wrapText="1"/>
    </xf>
    <xf numFmtId="0" fontId="25" fillId="0" borderId="19" xfId="1" applyFont="1" applyBorder="1" applyAlignment="1">
      <alignment horizontal="left" vertical="top" wrapText="1"/>
    </xf>
    <xf numFmtId="0" fontId="25" fillId="0" borderId="0" xfId="1" applyFont="1" applyAlignment="1">
      <alignment horizontal="left" vertical="top" wrapText="1"/>
    </xf>
    <xf numFmtId="0" fontId="25" fillId="0" borderId="20" xfId="1" applyFont="1" applyBorder="1" applyAlignment="1">
      <alignment horizontal="left" vertical="top" wrapText="1"/>
    </xf>
    <xf numFmtId="0" fontId="25" fillId="0" borderId="21" xfId="1" applyFont="1" applyBorder="1" applyAlignment="1">
      <alignment horizontal="left" vertical="top" wrapText="1"/>
    </xf>
    <xf numFmtId="0" fontId="25" fillId="0" borderId="22" xfId="1" applyFont="1" applyBorder="1" applyAlignment="1">
      <alignment horizontal="left" vertical="top" wrapText="1"/>
    </xf>
    <xf numFmtId="0" fontId="25" fillId="0" borderId="23" xfId="1" applyFont="1" applyBorder="1" applyAlignment="1">
      <alignment horizontal="left" vertical="top" wrapText="1"/>
    </xf>
    <xf numFmtId="0" fontId="38" fillId="0" borderId="15" xfId="4" applyFont="1" applyBorder="1"/>
    <xf numFmtId="0" fontId="23" fillId="0" borderId="24" xfId="4" applyFont="1" applyBorder="1" applyAlignment="1">
      <alignment horizontal="center" vertical="center" wrapText="1"/>
    </xf>
    <xf numFmtId="0" fontId="38" fillId="0" borderId="24" xfId="4" applyFont="1" applyBorder="1"/>
    <xf numFmtId="0" fontId="23" fillId="0" borderId="28" xfId="4" applyFont="1" applyBorder="1" applyAlignment="1">
      <alignment horizontal="center" vertical="center" wrapText="1"/>
    </xf>
    <xf numFmtId="0" fontId="23" fillId="0" borderId="30" xfId="4" applyFont="1" applyBorder="1" applyAlignment="1">
      <alignment horizontal="center" vertical="center" wrapText="1"/>
    </xf>
    <xf numFmtId="0" fontId="27" fillId="0" borderId="25" xfId="1" applyFont="1" applyBorder="1" applyAlignment="1">
      <alignment horizontal="left" vertical="top"/>
    </xf>
    <xf numFmtId="0" fontId="27" fillId="0" borderId="27" xfId="1" applyFont="1" applyBorder="1" applyAlignment="1">
      <alignment horizontal="left" vertical="top"/>
    </xf>
    <xf numFmtId="173" fontId="23" fillId="0" borderId="26" xfId="3" applyNumberFormat="1" applyFont="1" applyBorder="1" applyAlignment="1">
      <alignment horizontal="center" vertical="center"/>
    </xf>
    <xf numFmtId="173" fontId="23" fillId="0" borderId="27" xfId="3" applyNumberFormat="1" applyFont="1" applyBorder="1" applyAlignment="1">
      <alignment horizontal="center" vertical="center"/>
    </xf>
    <xf numFmtId="2" fontId="23" fillId="0" borderId="25" xfId="1" applyNumberFormat="1" applyFont="1" applyBorder="1" applyAlignment="1">
      <alignment horizontal="left" vertical="center" wrapText="1"/>
    </xf>
    <xf numFmtId="2" fontId="23" fillId="0" borderId="26" xfId="1" applyNumberFormat="1" applyFont="1" applyBorder="1" applyAlignment="1">
      <alignment horizontal="left" vertical="center" wrapText="1"/>
    </xf>
    <xf numFmtId="2" fontId="23" fillId="0" borderId="27" xfId="1" applyNumberFormat="1" applyFont="1" applyBorder="1" applyAlignment="1">
      <alignment horizontal="left" vertical="center" wrapText="1"/>
    </xf>
    <xf numFmtId="0" fontId="27" fillId="0" borderId="25" xfId="1" applyFont="1" applyBorder="1" applyAlignment="1">
      <alignment horizontal="center" vertical="center"/>
    </xf>
    <xf numFmtId="0" fontId="27" fillId="0" borderId="26" xfId="1" applyFont="1" applyBorder="1" applyAlignment="1">
      <alignment horizontal="center" vertical="center"/>
    </xf>
    <xf numFmtId="0" fontId="27" fillId="0" borderId="27" xfId="1" applyFont="1" applyBorder="1" applyAlignment="1">
      <alignment horizontal="center" vertical="center"/>
    </xf>
    <xf numFmtId="0" fontId="27" fillId="0" borderId="25" xfId="1" applyFont="1" applyBorder="1" applyAlignment="1">
      <alignment horizontal="left"/>
    </xf>
    <xf numFmtId="0" fontId="27" fillId="0" borderId="26" xfId="1" applyFont="1" applyBorder="1" applyAlignment="1">
      <alignment horizontal="left"/>
    </xf>
    <xf numFmtId="0" fontId="27" fillId="0" borderId="27" xfId="1" applyFont="1" applyBorder="1" applyAlignment="1">
      <alignment horizontal="left"/>
    </xf>
    <xf numFmtId="0" fontId="27" fillId="0" borderId="17" xfId="1" applyFont="1" applyBorder="1" applyAlignment="1">
      <alignment horizontal="left"/>
    </xf>
    <xf numFmtId="0" fontId="27" fillId="0" borderId="25" xfId="1" applyFont="1" applyBorder="1" applyAlignment="1">
      <alignment horizontal="left" vertical="center"/>
    </xf>
    <xf numFmtId="0" fontId="27" fillId="0" borderId="27" xfId="1" applyFont="1" applyBorder="1" applyAlignment="1">
      <alignment horizontal="left" vertical="center"/>
    </xf>
    <xf numFmtId="0" fontId="23" fillId="0" borderId="26" xfId="1" applyFont="1" applyBorder="1" applyAlignment="1">
      <alignment horizontal="center" vertical="center"/>
    </xf>
    <xf numFmtId="0" fontId="23" fillId="0" borderId="27" xfId="1" applyFont="1" applyBorder="1" applyAlignment="1">
      <alignment horizontal="center" vertical="center"/>
    </xf>
    <xf numFmtId="0" fontId="27" fillId="0" borderId="16" xfId="1" applyFont="1" applyBorder="1" applyAlignment="1">
      <alignment horizontal="left" vertical="top" wrapText="1"/>
    </xf>
    <xf numFmtId="0" fontId="27" fillId="0" borderId="17" xfId="1" applyFont="1" applyBorder="1" applyAlignment="1">
      <alignment horizontal="left" vertical="top" wrapText="1"/>
    </xf>
    <xf numFmtId="0" fontId="27" fillId="0" borderId="18" xfId="1" applyFont="1" applyBorder="1" applyAlignment="1">
      <alignment horizontal="left" vertical="top" wrapText="1"/>
    </xf>
    <xf numFmtId="0" fontId="27" fillId="0" borderId="19" xfId="1" applyFont="1" applyBorder="1" applyAlignment="1">
      <alignment horizontal="left" vertical="top" wrapText="1"/>
    </xf>
    <xf numFmtId="0" fontId="27" fillId="0" borderId="0" xfId="1" applyFont="1" applyAlignment="1">
      <alignment horizontal="left" vertical="top" wrapText="1"/>
    </xf>
    <xf numFmtId="0" fontId="27" fillId="0" borderId="20" xfId="1" applyFont="1" applyBorder="1" applyAlignment="1">
      <alignment horizontal="left" vertical="top" wrapText="1"/>
    </xf>
    <xf numFmtId="0" fontId="27" fillId="0" borderId="21" xfId="1" applyFont="1" applyBorder="1" applyAlignment="1">
      <alignment horizontal="left" vertical="top" wrapText="1"/>
    </xf>
    <xf numFmtId="0" fontId="27" fillId="0" borderId="22" xfId="1" applyFont="1" applyBorder="1" applyAlignment="1">
      <alignment horizontal="left" vertical="top" wrapText="1"/>
    </xf>
    <xf numFmtId="0" fontId="27" fillId="0" borderId="23" xfId="1" applyFont="1" applyBorder="1" applyAlignment="1">
      <alignment horizontal="left" vertical="top" wrapText="1"/>
    </xf>
    <xf numFmtId="2" fontId="27" fillId="0" borderId="25" xfId="1" applyNumberFormat="1" applyFont="1" applyBorder="1" applyAlignment="1">
      <alignment horizontal="center" vertical="center" wrapText="1"/>
    </xf>
    <xf numFmtId="2" fontId="27" fillId="0" borderId="26" xfId="1" applyNumberFormat="1" applyFont="1" applyBorder="1" applyAlignment="1">
      <alignment horizontal="center" vertical="center" wrapText="1"/>
    </xf>
    <xf numFmtId="2" fontId="27" fillId="0" borderId="27" xfId="1" applyNumberFormat="1" applyFont="1" applyBorder="1" applyAlignment="1">
      <alignment horizontal="center" vertical="center" wrapText="1"/>
    </xf>
    <xf numFmtId="2" fontId="27" fillId="0" borderId="24" xfId="1" applyNumberFormat="1" applyFont="1" applyBorder="1" applyAlignment="1">
      <alignment horizontal="center" vertical="center"/>
    </xf>
    <xf numFmtId="0" fontId="27" fillId="0" borderId="25" xfId="1" applyFont="1" applyBorder="1" applyAlignment="1">
      <alignment horizontal="left" vertical="center" wrapText="1"/>
    </xf>
    <xf numFmtId="0" fontId="27" fillId="0" borderId="27" xfId="1" applyFont="1" applyBorder="1" applyAlignment="1">
      <alignment horizontal="left" vertical="center" wrapText="1"/>
    </xf>
    <xf numFmtId="0" fontId="23" fillId="0" borderId="26" xfId="1" applyFont="1" applyBorder="1" applyAlignment="1">
      <alignment horizontal="center" vertical="center" wrapText="1"/>
    </xf>
    <xf numFmtId="0" fontId="23" fillId="0" borderId="27" xfId="1" applyFont="1" applyBorder="1" applyAlignment="1">
      <alignment horizontal="center" vertical="center" wrapText="1"/>
    </xf>
    <xf numFmtId="10" fontId="23" fillId="0" borderId="25" xfId="2" applyNumberFormat="1" applyFont="1" applyFill="1" applyBorder="1" applyAlignment="1">
      <alignment horizontal="center"/>
    </xf>
    <xf numFmtId="10" fontId="23" fillId="0" borderId="26" xfId="2" applyNumberFormat="1" applyFont="1" applyFill="1" applyBorder="1" applyAlignment="1">
      <alignment horizontal="center"/>
    </xf>
    <xf numFmtId="10" fontId="23" fillId="0" borderId="27" xfId="2" applyNumberFormat="1" applyFont="1" applyFill="1" applyBorder="1" applyAlignment="1">
      <alignment horizontal="center"/>
    </xf>
    <xf numFmtId="0" fontId="27" fillId="0" borderId="25" xfId="1" applyFont="1" applyBorder="1" applyAlignment="1">
      <alignment horizontal="left" vertical="top" wrapText="1"/>
    </xf>
    <xf numFmtId="0" fontId="27" fillId="0" borderId="27" xfId="1" applyFont="1" applyBorder="1" applyAlignment="1">
      <alignment horizontal="left" vertical="top" wrapText="1"/>
    </xf>
    <xf numFmtId="2" fontId="23" fillId="0" borderId="25" xfId="1" applyNumberFormat="1" applyFont="1" applyBorder="1" applyAlignment="1">
      <alignment horizontal="center" vertical="center" wrapText="1"/>
    </xf>
    <xf numFmtId="2" fontId="23" fillId="0" borderId="26" xfId="1" applyNumberFormat="1" applyFont="1" applyBorder="1" applyAlignment="1">
      <alignment horizontal="center" vertical="center" wrapText="1"/>
    </xf>
    <xf numFmtId="2" fontId="23" fillId="0" borderId="27" xfId="1" applyNumberFormat="1" applyFont="1" applyBorder="1" applyAlignment="1">
      <alignment horizontal="center" vertical="center" wrapText="1"/>
    </xf>
    <xf numFmtId="0" fontId="26" fillId="0" borderId="16" xfId="1" applyFont="1" applyBorder="1" applyAlignment="1">
      <alignment horizontal="left" vertical="top" wrapText="1"/>
    </xf>
    <xf numFmtId="0" fontId="26" fillId="0" borderId="19" xfId="1" applyFont="1" applyBorder="1" applyAlignment="1">
      <alignment horizontal="left" vertical="top" wrapText="1"/>
    </xf>
    <xf numFmtId="0" fontId="26" fillId="0" borderId="21" xfId="1" applyFont="1" applyBorder="1" applyAlignment="1">
      <alignment horizontal="left" vertical="top" wrapText="1"/>
    </xf>
    <xf numFmtId="0" fontId="46" fillId="0" borderId="24" xfId="0" applyFont="1" applyBorder="1" applyAlignment="1">
      <alignment horizontal="center" vertical="center" wrapText="1"/>
    </xf>
    <xf numFmtId="0" fontId="46" fillId="0" borderId="24" xfId="0" applyFont="1" applyBorder="1" applyAlignment="1">
      <alignment horizontal="center" vertical="center"/>
    </xf>
    <xf numFmtId="0" fontId="24" fillId="0" borderId="16" xfId="1" applyFont="1" applyBorder="1" applyAlignment="1">
      <alignment horizontal="left" vertical="top" wrapText="1"/>
    </xf>
    <xf numFmtId="0" fontId="24" fillId="0" borderId="18" xfId="1" applyFont="1" applyBorder="1" applyAlignment="1">
      <alignment horizontal="left" vertical="top" wrapText="1"/>
    </xf>
    <xf numFmtId="0" fontId="24" fillId="0" borderId="21" xfId="1" applyFont="1" applyBorder="1" applyAlignment="1">
      <alignment horizontal="left" vertical="top" wrapText="1"/>
    </xf>
    <xf numFmtId="0" fontId="24" fillId="0" borderId="23" xfId="1" applyFont="1" applyBorder="1" applyAlignment="1">
      <alignment horizontal="left" vertical="top" wrapText="1"/>
    </xf>
    <xf numFmtId="0" fontId="24" fillId="0" borderId="40" xfId="1" applyFont="1" applyBorder="1" applyAlignment="1">
      <alignment horizontal="center" vertical="center" wrapText="1"/>
    </xf>
    <xf numFmtId="0" fontId="24" fillId="0" borderId="41" xfId="1" applyFont="1" applyBorder="1" applyAlignment="1">
      <alignment horizontal="center" vertical="center" wrapText="1"/>
    </xf>
    <xf numFmtId="0" fontId="24" fillId="0" borderId="18" xfId="1" applyFont="1" applyBorder="1" applyAlignment="1">
      <alignment horizontal="left" vertical="top"/>
    </xf>
    <xf numFmtId="0" fontId="24" fillId="0" borderId="21" xfId="1" applyFont="1" applyBorder="1" applyAlignment="1">
      <alignment horizontal="left" vertical="top"/>
    </xf>
    <xf numFmtId="0" fontId="24" fillId="0" borderId="23" xfId="1" applyFont="1" applyBorder="1" applyAlignment="1">
      <alignment horizontal="left" vertical="top"/>
    </xf>
    <xf numFmtId="0" fontId="27" fillId="0" borderId="16" xfId="1" applyFont="1" applyBorder="1" applyAlignment="1">
      <alignment horizontal="left" vertical="top"/>
    </xf>
    <xf numFmtId="0" fontId="27" fillId="0" borderId="17" xfId="1" applyFont="1" applyBorder="1" applyAlignment="1">
      <alignment horizontal="left" vertical="top"/>
    </xf>
    <xf numFmtId="0" fontId="27" fillId="0" borderId="18" xfId="1" applyFont="1" applyBorder="1" applyAlignment="1">
      <alignment horizontal="left" vertical="top"/>
    </xf>
    <xf numFmtId="0" fontId="27" fillId="0" borderId="21" xfId="1" applyFont="1" applyBorder="1" applyAlignment="1">
      <alignment horizontal="left" vertical="top"/>
    </xf>
    <xf numFmtId="0" fontId="27" fillId="0" borderId="22" xfId="1" applyFont="1" applyBorder="1" applyAlignment="1">
      <alignment horizontal="left" vertical="top"/>
    </xf>
    <xf numFmtId="0" fontId="27" fillId="0" borderId="23" xfId="1" applyFont="1" applyBorder="1" applyAlignment="1">
      <alignment horizontal="left" vertical="top"/>
    </xf>
    <xf numFmtId="0" fontId="28" fillId="0" borderId="16" xfId="1" applyFont="1" applyBorder="1" applyAlignment="1">
      <alignment horizontal="left" vertical="top"/>
    </xf>
    <xf numFmtId="0" fontId="28" fillId="0" borderId="18" xfId="1" applyFont="1" applyBorder="1" applyAlignment="1">
      <alignment horizontal="left" vertical="top"/>
    </xf>
    <xf numFmtId="0" fontId="28" fillId="0" borderId="21" xfId="1" applyFont="1" applyBorder="1" applyAlignment="1">
      <alignment horizontal="left" vertical="top"/>
    </xf>
    <xf numFmtId="0" fontId="28" fillId="0" borderId="23" xfId="1" applyFont="1" applyBorder="1" applyAlignment="1">
      <alignment horizontal="left" vertical="top"/>
    </xf>
    <xf numFmtId="0" fontId="28" fillId="0" borderId="24" xfId="1" applyFont="1" applyBorder="1" applyAlignment="1">
      <alignment horizontal="left" vertical="top"/>
    </xf>
    <xf numFmtId="0" fontId="23" fillId="0" borderId="30" xfId="1" applyFont="1" applyBorder="1" applyAlignment="1">
      <alignment horizontal="center"/>
    </xf>
    <xf numFmtId="0" fontId="28" fillId="0" borderId="30" xfId="1" applyFont="1" applyBorder="1" applyAlignment="1">
      <alignment horizontal="center" vertical="center"/>
    </xf>
    <xf numFmtId="0" fontId="24" fillId="0" borderId="24" xfId="1" applyFont="1" applyBorder="1" applyAlignment="1">
      <alignment horizontal="center" vertical="center" wrapText="1"/>
    </xf>
    <xf numFmtId="9" fontId="24" fillId="0" borderId="30" xfId="6" applyFont="1" applyBorder="1" applyAlignment="1" applyProtection="1">
      <alignment horizontal="center" vertical="center"/>
    </xf>
    <xf numFmtId="9" fontId="24" fillId="0" borderId="24" xfId="6" applyFont="1" applyBorder="1" applyAlignment="1" applyProtection="1">
      <alignment horizontal="center" vertical="center"/>
    </xf>
    <xf numFmtId="0" fontId="23" fillId="0" borderId="32" xfId="1" applyFont="1" applyBorder="1" applyAlignment="1">
      <alignment horizontal="center" vertical="center" wrapText="1"/>
    </xf>
    <xf numFmtId="0" fontId="23" fillId="0" borderId="35" xfId="1" applyFont="1" applyBorder="1" applyAlignment="1">
      <alignment horizontal="center" vertical="center" wrapText="1"/>
    </xf>
    <xf numFmtId="0" fontId="23" fillId="0" borderId="37" xfId="1" applyFont="1" applyBorder="1" applyAlignment="1">
      <alignment horizontal="center" vertical="center" wrapText="1"/>
    </xf>
    <xf numFmtId="9" fontId="23" fillId="0" borderId="30" xfId="6" applyFont="1" applyBorder="1" applyAlignment="1">
      <alignment horizontal="center" vertical="center"/>
    </xf>
    <xf numFmtId="9" fontId="23" fillId="0" borderId="24" xfId="6" applyFont="1" applyBorder="1" applyAlignment="1">
      <alignment horizontal="center" vertical="center"/>
    </xf>
    <xf numFmtId="9" fontId="23" fillId="0" borderId="34" xfId="6" applyFont="1" applyBorder="1" applyAlignment="1">
      <alignment horizontal="center" vertical="center"/>
    </xf>
    <xf numFmtId="9" fontId="23" fillId="0" borderId="36" xfId="6" applyFont="1" applyBorder="1" applyAlignment="1">
      <alignment horizontal="center" vertical="center"/>
    </xf>
    <xf numFmtId="0" fontId="40" fillId="0" borderId="24" xfId="1" applyFont="1" applyBorder="1" applyAlignment="1">
      <alignment vertical="center" wrapText="1"/>
    </xf>
    <xf numFmtId="0" fontId="40" fillId="0" borderId="24" xfId="4" applyFont="1" applyBorder="1" applyAlignment="1">
      <alignment vertical="center" wrapText="1"/>
    </xf>
    <xf numFmtId="0" fontId="40" fillId="0" borderId="33" xfId="1" applyFont="1" applyBorder="1" applyAlignment="1">
      <alignment vertical="center" wrapText="1"/>
    </xf>
    <xf numFmtId="0" fontId="24" fillId="0" borderId="33" xfId="1" applyFont="1" applyBorder="1" applyAlignment="1">
      <alignment horizontal="center" vertical="center" wrapText="1"/>
    </xf>
    <xf numFmtId="9" fontId="24" fillId="0" borderId="33" xfId="6" applyFont="1" applyBorder="1" applyAlignment="1" applyProtection="1">
      <alignment horizontal="center" vertical="center"/>
    </xf>
    <xf numFmtId="0" fontId="40" fillId="0" borderId="38" xfId="4" applyFont="1" applyBorder="1" applyAlignment="1">
      <alignment vertical="center" wrapText="1"/>
    </xf>
    <xf numFmtId="0" fontId="24" fillId="0" borderId="38" xfId="1" applyFont="1" applyBorder="1" applyAlignment="1">
      <alignment horizontal="center" vertical="center" wrapText="1"/>
    </xf>
    <xf numFmtId="9" fontId="24" fillId="0" borderId="38" xfId="6" applyFont="1" applyBorder="1" applyAlignment="1" applyProtection="1">
      <alignment horizontal="center" vertical="center"/>
    </xf>
    <xf numFmtId="9" fontId="23" fillId="0" borderId="39" xfId="6" applyFont="1" applyBorder="1" applyAlignment="1">
      <alignment horizontal="center" vertical="center"/>
    </xf>
    <xf numFmtId="0" fontId="28" fillId="0" borderId="28" xfId="1" applyFont="1" applyBorder="1" applyAlignment="1">
      <alignment horizontal="center" vertical="center"/>
    </xf>
    <xf numFmtId="49" fontId="25" fillId="0" borderId="26" xfId="1" applyNumberFormat="1" applyFont="1" applyBorder="1" applyAlignment="1">
      <alignment horizontal="center" vertical="center"/>
    </xf>
    <xf numFmtId="49" fontId="25" fillId="0" borderId="27" xfId="1" applyNumberFormat="1" applyFont="1" applyBorder="1" applyAlignment="1">
      <alignment horizontal="center" vertical="center"/>
    </xf>
    <xf numFmtId="0" fontId="26" fillId="0" borderId="25" xfId="1" applyFont="1" applyBorder="1" applyAlignment="1">
      <alignment horizontal="center" vertical="center" wrapText="1"/>
    </xf>
    <xf numFmtId="0" fontId="26" fillId="0" borderId="26" xfId="1" applyFont="1" applyBorder="1" applyAlignment="1">
      <alignment horizontal="center" vertical="center" wrapText="1"/>
    </xf>
    <xf numFmtId="10" fontId="25" fillId="0" borderId="25" xfId="2" applyNumberFormat="1" applyFont="1" applyBorder="1" applyAlignment="1">
      <alignment horizontal="center"/>
    </xf>
    <xf numFmtId="10" fontId="25" fillId="0" borderId="26" xfId="2" applyNumberFormat="1" applyFont="1" applyBorder="1" applyAlignment="1">
      <alignment horizontal="center"/>
    </xf>
    <xf numFmtId="10" fontId="25" fillId="0" borderId="27" xfId="2" applyNumberFormat="1" applyFont="1" applyBorder="1" applyAlignment="1">
      <alignment horizontal="center"/>
    </xf>
    <xf numFmtId="0" fontId="26" fillId="5" borderId="25" xfId="1" applyFont="1" applyFill="1" applyBorder="1" applyAlignment="1">
      <alignment horizontal="left"/>
    </xf>
    <xf numFmtId="0" fontId="26" fillId="5" borderId="26" xfId="1" applyFont="1" applyFill="1" applyBorder="1" applyAlignment="1">
      <alignment horizontal="left"/>
    </xf>
    <xf numFmtId="0" fontId="26" fillId="5" borderId="27" xfId="1" applyFont="1" applyFill="1" applyBorder="1" applyAlignment="1">
      <alignment horizontal="left"/>
    </xf>
    <xf numFmtId="0" fontId="41" fillId="0" borderId="24" xfId="1" applyFont="1" applyBorder="1" applyAlignment="1">
      <alignment vertical="center" wrapText="1"/>
    </xf>
    <xf numFmtId="0" fontId="41" fillId="0" borderId="24" xfId="4" applyFont="1" applyBorder="1" applyAlignment="1">
      <alignment vertical="center" wrapText="1"/>
    </xf>
    <xf numFmtId="0" fontId="23" fillId="0" borderId="24" xfId="1" applyFont="1" applyBorder="1" applyAlignment="1">
      <alignment horizontal="center" vertical="center" wrapText="1"/>
    </xf>
    <xf numFmtId="0" fontId="41" fillId="0" borderId="24" xfId="4" applyFont="1" applyBorder="1" applyAlignment="1">
      <alignment horizontal="left" wrapText="1"/>
    </xf>
    <xf numFmtId="176" fontId="28" fillId="0" borderId="24" xfId="8" applyNumberFormat="1" applyFont="1" applyFill="1" applyBorder="1" applyAlignment="1">
      <alignment horizontal="center" vertical="center" wrapText="1"/>
    </xf>
    <xf numFmtId="0" fontId="27" fillId="0" borderId="24" xfId="1" applyFont="1" applyBorder="1" applyAlignment="1">
      <alignment horizontal="center" vertical="center"/>
    </xf>
    <xf numFmtId="0" fontId="27" fillId="0" borderId="24" xfId="1" applyFont="1" applyBorder="1" applyAlignment="1">
      <alignment horizontal="center" vertical="center" wrapText="1"/>
    </xf>
    <xf numFmtId="0" fontId="45" fillId="0" borderId="24" xfId="4" applyFont="1" applyBorder="1" applyAlignment="1">
      <alignment horizontal="center" vertical="center" wrapText="1"/>
    </xf>
    <xf numFmtId="0" fontId="45" fillId="0" borderId="28" xfId="4" applyFont="1" applyBorder="1" applyAlignment="1">
      <alignment horizontal="center" vertical="center" wrapText="1"/>
    </xf>
    <xf numFmtId="0" fontId="45" fillId="0" borderId="29" xfId="4" applyFont="1" applyBorder="1" applyAlignment="1">
      <alignment horizontal="center" vertical="center" wrapText="1"/>
    </xf>
    <xf numFmtId="0" fontId="45" fillId="0" borderId="30" xfId="4" applyFont="1" applyBorder="1" applyAlignment="1">
      <alignment horizontal="center" vertical="center" wrapText="1"/>
    </xf>
    <xf numFmtId="176" fontId="28" fillId="0" borderId="24" xfId="8" applyNumberFormat="1" applyFont="1" applyBorder="1" applyAlignment="1">
      <alignment horizontal="center" vertical="center" wrapText="1"/>
    </xf>
    <xf numFmtId="0" fontId="23" fillId="0" borderId="28" xfId="1" applyFont="1" applyBorder="1" applyAlignment="1">
      <alignment horizontal="center" vertical="top" wrapText="1"/>
    </xf>
    <xf numFmtId="0" fontId="23" fillId="0" borderId="29" xfId="1" applyFont="1" applyBorder="1" applyAlignment="1">
      <alignment horizontal="center" vertical="top" wrapText="1"/>
    </xf>
    <xf numFmtId="0" fontId="23" fillId="0" borderId="28" xfId="1" applyFont="1" applyBorder="1" applyAlignment="1">
      <alignment horizontal="left" vertical="center" wrapText="1"/>
    </xf>
    <xf numFmtId="0" fontId="23" fillId="0" borderId="29" xfId="1" applyFont="1" applyBorder="1" applyAlignment="1">
      <alignment horizontal="left" vertical="center" wrapText="1"/>
    </xf>
    <xf numFmtId="0" fontId="24" fillId="0" borderId="29" xfId="1" applyFont="1" applyBorder="1" applyAlignment="1">
      <alignment horizontal="center" vertical="center" wrapText="1"/>
    </xf>
    <xf numFmtId="179" fontId="23" fillId="0" borderId="24" xfId="10" applyNumberFormat="1" applyFont="1" applyFill="1" applyBorder="1" applyAlignment="1">
      <alignment vertical="center"/>
    </xf>
    <xf numFmtId="2" fontId="23" fillId="0" borderId="24" xfId="1" applyNumberFormat="1" applyFont="1" applyFill="1" applyBorder="1" applyAlignment="1">
      <alignment vertical="center"/>
    </xf>
    <xf numFmtId="2" fontId="24" fillId="0" borderId="24" xfId="1" applyNumberFormat="1" applyFont="1" applyFill="1" applyBorder="1" applyAlignment="1">
      <alignment vertical="center"/>
    </xf>
  </cellXfs>
  <cellStyles count="11">
    <cellStyle name="Millares 2" xfId="3"/>
    <cellStyle name="Millares 2 2" xfId="9"/>
    <cellStyle name="Moneda" xfId="10" builtinId="4"/>
    <cellStyle name="Moneda [0] 2" xfId="7"/>
    <cellStyle name="Moneda 2" xfId="5"/>
    <cellStyle name="Moneda 3" xfId="8"/>
    <cellStyle name="Normal" xfId="0" builtinId="0"/>
    <cellStyle name="Normal 2" xfId="1"/>
    <cellStyle name="Normal 3" xfId="4"/>
    <cellStyle name="Porcentaje 2" xfId="2"/>
    <cellStyle name="Porcentaje 3" xfId="6"/>
  </cellStyles>
  <dxfs count="0"/>
  <tableStyles count="0" defaultTableStyle="TableStyleMedium2" defaultPivotStyle="PivotStyleLight16"/>
  <colors>
    <mruColors>
      <color rgb="FF00FFFF"/>
      <color rgb="FFFF9900"/>
      <color rgb="FF00FF00"/>
      <color rgb="FFCC99FF"/>
      <color rgb="FFFF00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9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762000</xdr:colOff>
      <xdr:row>1</xdr:row>
      <xdr:rowOff>104775</xdr:rowOff>
    </xdr:from>
    <xdr:ext cx="5514975" cy="1676400"/>
    <xdr:pic>
      <xdr:nvPicPr>
        <xdr:cNvPr id="3" name="image2.png" descr="Membretes_2024_2-0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1047750</xdr:colOff>
      <xdr:row>1</xdr:row>
      <xdr:rowOff>71437</xdr:rowOff>
    </xdr:from>
    <xdr:to>
      <xdr:col>2</xdr:col>
      <xdr:colOff>3371849</xdr:colOff>
      <xdr:row>4</xdr:row>
      <xdr:rowOff>379412</xdr:rowOff>
    </xdr:to>
    <xdr:pic>
      <xdr:nvPicPr>
        <xdr:cNvPr id="4" name="3 Imagen" descr="Membretes_2024_2-01">
          <a:extLst>
            <a:ext uri="{FF2B5EF4-FFF2-40B4-BE49-F238E27FC236}">
              <a16:creationId xmlns:a16="http://schemas.microsoft.com/office/drawing/2014/main" id="{D4D6770B-F3B4-4428-BECF-A2B4FAF297F6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500188" y="357187"/>
          <a:ext cx="5348286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416718</xdr:colOff>
      <xdr:row>1</xdr:row>
      <xdr:rowOff>14883</xdr:rowOff>
    </xdr:from>
    <xdr:to>
      <xdr:col>16</xdr:col>
      <xdr:colOff>669726</xdr:colOff>
      <xdr:row>4</xdr:row>
      <xdr:rowOff>267891</xdr:rowOff>
    </xdr:to>
    <xdr:pic>
      <xdr:nvPicPr>
        <xdr:cNvPr id="2" name="Imagen 1" descr="CAPITAL">
          <a:extLst>
            <a:ext uri="{FF2B5EF4-FFF2-40B4-BE49-F238E27FC236}">
              <a16:creationId xmlns:a16="http://schemas.microsoft.com/office/drawing/2014/main" id="{73C0F0CA-A372-460B-A73F-A1402110E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3893" y="300633"/>
          <a:ext cx="1376958" cy="1634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762001</xdr:colOff>
      <xdr:row>1</xdr:row>
      <xdr:rowOff>111125</xdr:rowOff>
    </xdr:from>
    <xdr:to>
      <xdr:col>2</xdr:col>
      <xdr:colOff>3249839</xdr:colOff>
      <xdr:row>4</xdr:row>
      <xdr:rowOff>412750</xdr:rowOff>
    </xdr:to>
    <xdr:pic>
      <xdr:nvPicPr>
        <xdr:cNvPr id="3" name="3 Imagen" descr="Membretes_2024_2-01">
          <a:extLst>
            <a:ext uri="{FF2B5EF4-FFF2-40B4-BE49-F238E27FC236}">
              <a16:creationId xmlns:a16="http://schemas.microsoft.com/office/drawing/2014/main" id="{579B7CF0-2DA6-4714-BAC0-DE4376B6FFFA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209676" y="396875"/>
          <a:ext cx="5516788" cy="1682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416718</xdr:colOff>
      <xdr:row>1</xdr:row>
      <xdr:rowOff>14883</xdr:rowOff>
    </xdr:from>
    <xdr:to>
      <xdr:col>16</xdr:col>
      <xdr:colOff>669726</xdr:colOff>
      <xdr:row>4</xdr:row>
      <xdr:rowOff>267891</xdr:rowOff>
    </xdr:to>
    <xdr:pic>
      <xdr:nvPicPr>
        <xdr:cNvPr id="2" name="Imagen 1" descr="CAPITAL">
          <a:extLst>
            <a:ext uri="{FF2B5EF4-FFF2-40B4-BE49-F238E27FC236}">
              <a16:creationId xmlns:a16="http://schemas.microsoft.com/office/drawing/2014/main" id="{638B84DB-E051-4F4B-BCC6-9184F7280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0568" y="300633"/>
          <a:ext cx="1376958" cy="1634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762001</xdr:colOff>
      <xdr:row>1</xdr:row>
      <xdr:rowOff>111125</xdr:rowOff>
    </xdr:from>
    <xdr:to>
      <xdr:col>2</xdr:col>
      <xdr:colOff>3249839</xdr:colOff>
      <xdr:row>4</xdr:row>
      <xdr:rowOff>412750</xdr:rowOff>
    </xdr:to>
    <xdr:pic>
      <xdr:nvPicPr>
        <xdr:cNvPr id="3" name="3 Imagen" descr="Membretes_2024_2-01">
          <a:extLst>
            <a:ext uri="{FF2B5EF4-FFF2-40B4-BE49-F238E27FC236}">
              <a16:creationId xmlns:a16="http://schemas.microsoft.com/office/drawing/2014/main" id="{C72AE104-45A6-4AF3-A86C-7F3A5BEAF72F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209676" y="396875"/>
          <a:ext cx="5516788" cy="1682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416718</xdr:colOff>
      <xdr:row>1</xdr:row>
      <xdr:rowOff>14883</xdr:rowOff>
    </xdr:from>
    <xdr:to>
      <xdr:col>16</xdr:col>
      <xdr:colOff>669726</xdr:colOff>
      <xdr:row>4</xdr:row>
      <xdr:rowOff>267891</xdr:rowOff>
    </xdr:to>
    <xdr:pic>
      <xdr:nvPicPr>
        <xdr:cNvPr id="2" name="Imagen 1" descr="CAPITAL">
          <a:extLst>
            <a:ext uri="{FF2B5EF4-FFF2-40B4-BE49-F238E27FC236}">
              <a16:creationId xmlns:a16="http://schemas.microsoft.com/office/drawing/2014/main" id="{30273E74-B1D4-4E8E-835E-B49F62A97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3893" y="300633"/>
          <a:ext cx="1376958" cy="1634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762001</xdr:colOff>
      <xdr:row>1</xdr:row>
      <xdr:rowOff>111125</xdr:rowOff>
    </xdr:from>
    <xdr:to>
      <xdr:col>2</xdr:col>
      <xdr:colOff>3249839</xdr:colOff>
      <xdr:row>4</xdr:row>
      <xdr:rowOff>412750</xdr:rowOff>
    </xdr:to>
    <xdr:pic>
      <xdr:nvPicPr>
        <xdr:cNvPr id="3" name="3 Imagen" descr="Membretes_2024_2-01">
          <a:extLst>
            <a:ext uri="{FF2B5EF4-FFF2-40B4-BE49-F238E27FC236}">
              <a16:creationId xmlns:a16="http://schemas.microsoft.com/office/drawing/2014/main" id="{2C2D62FF-DA5E-45D5-A539-640351358A95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209676" y="396875"/>
          <a:ext cx="5516788" cy="1682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416718</xdr:colOff>
      <xdr:row>1</xdr:row>
      <xdr:rowOff>14883</xdr:rowOff>
    </xdr:from>
    <xdr:to>
      <xdr:col>16</xdr:col>
      <xdr:colOff>669726</xdr:colOff>
      <xdr:row>4</xdr:row>
      <xdr:rowOff>267891</xdr:rowOff>
    </xdr:to>
    <xdr:pic>
      <xdr:nvPicPr>
        <xdr:cNvPr id="2" name="Imagen 1" descr="CAPITAL">
          <a:extLst>
            <a:ext uri="{FF2B5EF4-FFF2-40B4-BE49-F238E27FC236}">
              <a16:creationId xmlns:a16="http://schemas.microsoft.com/office/drawing/2014/main" id="{AD890FDA-FA2D-4388-9935-3863BE8ED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38668" y="300633"/>
          <a:ext cx="1376958" cy="1634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762001</xdr:colOff>
      <xdr:row>1</xdr:row>
      <xdr:rowOff>111125</xdr:rowOff>
    </xdr:from>
    <xdr:to>
      <xdr:col>2</xdr:col>
      <xdr:colOff>3249839</xdr:colOff>
      <xdr:row>4</xdr:row>
      <xdr:rowOff>412750</xdr:rowOff>
    </xdr:to>
    <xdr:pic>
      <xdr:nvPicPr>
        <xdr:cNvPr id="3" name="3 Imagen" descr="Membretes_2024_2-01">
          <a:extLst>
            <a:ext uri="{FF2B5EF4-FFF2-40B4-BE49-F238E27FC236}">
              <a16:creationId xmlns:a16="http://schemas.microsoft.com/office/drawing/2014/main" id="{4A5BF762-2D26-4442-A9DE-04FF2DC8012E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209676" y="396875"/>
          <a:ext cx="5516788" cy="1682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1</xdr:row>
      <xdr:rowOff>66675</xdr:rowOff>
    </xdr:from>
    <xdr:ext cx="676275" cy="857250"/>
    <xdr:pic>
      <xdr:nvPicPr>
        <xdr:cNvPr id="2" name="Escudo" descr="PHPExcel logo">
          <a:extLst>
            <a:ext uri="{FF2B5EF4-FFF2-40B4-BE49-F238E27FC236}">
              <a16:creationId xmlns:a16="http://schemas.microsoft.com/office/drawing/2014/main" id="{B6A196B8-8F76-4E86-8577-D7AD37BBD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57175"/>
          <a:ext cx="676275" cy="857250"/>
        </a:xfrm>
        <a:prstGeom prst="rect">
          <a:avLst/>
        </a:prstGeom>
      </xdr:spPr>
    </xdr:pic>
    <xdr:clientData/>
  </xdr:oneCellAnchor>
  <xdr:oneCellAnchor>
    <xdr:from>
      <xdr:col>17</xdr:col>
      <xdr:colOff>133350</xdr:colOff>
      <xdr:row>1</xdr:row>
      <xdr:rowOff>76200</xdr:rowOff>
    </xdr:from>
    <xdr:ext cx="704850" cy="857250"/>
    <xdr:pic>
      <xdr:nvPicPr>
        <xdr:cNvPr id="3" name="Nota" descr="PHPExcel logo">
          <a:extLst>
            <a:ext uri="{FF2B5EF4-FFF2-40B4-BE49-F238E27FC236}">
              <a16:creationId xmlns:a16="http://schemas.microsoft.com/office/drawing/2014/main" id="{1206B05D-B439-4CF0-832E-19E553D4C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88500" y="266700"/>
          <a:ext cx="704850" cy="85725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416718</xdr:colOff>
      <xdr:row>1</xdr:row>
      <xdr:rowOff>14883</xdr:rowOff>
    </xdr:from>
    <xdr:to>
      <xdr:col>16</xdr:col>
      <xdr:colOff>669726</xdr:colOff>
      <xdr:row>4</xdr:row>
      <xdr:rowOff>267891</xdr:rowOff>
    </xdr:to>
    <xdr:pic>
      <xdr:nvPicPr>
        <xdr:cNvPr id="2" name="Imagen 1" descr="CAPITAL">
          <a:extLst>
            <a:ext uri="{FF2B5EF4-FFF2-40B4-BE49-F238E27FC236}">
              <a16:creationId xmlns:a16="http://schemas.microsoft.com/office/drawing/2014/main" id="{BBBE18D3-ACC3-4580-BD94-BEE06FC1C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81668" y="300633"/>
          <a:ext cx="1376958" cy="1634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762001</xdr:colOff>
      <xdr:row>1</xdr:row>
      <xdr:rowOff>111126</xdr:rowOff>
    </xdr:from>
    <xdr:to>
      <xdr:col>2</xdr:col>
      <xdr:colOff>3567545</xdr:colOff>
      <xdr:row>5</xdr:row>
      <xdr:rowOff>86592</xdr:rowOff>
    </xdr:to>
    <xdr:pic>
      <xdr:nvPicPr>
        <xdr:cNvPr id="3" name="3 Imagen" descr="Membretes_2024_2-01">
          <a:extLst>
            <a:ext uri="{FF2B5EF4-FFF2-40B4-BE49-F238E27FC236}">
              <a16:creationId xmlns:a16="http://schemas.microsoft.com/office/drawing/2014/main" id="{13477E84-30C9-4657-A8A2-764D16CAA1C9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209676" y="396876"/>
          <a:ext cx="5834494" cy="18423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416718</xdr:colOff>
      <xdr:row>1</xdr:row>
      <xdr:rowOff>14883</xdr:rowOff>
    </xdr:from>
    <xdr:to>
      <xdr:col>16</xdr:col>
      <xdr:colOff>669726</xdr:colOff>
      <xdr:row>4</xdr:row>
      <xdr:rowOff>267891</xdr:rowOff>
    </xdr:to>
    <xdr:pic>
      <xdr:nvPicPr>
        <xdr:cNvPr id="2" name="Imagen 1" descr="CAPITAL">
          <a:extLst>
            <a:ext uri="{FF2B5EF4-FFF2-40B4-BE49-F238E27FC236}">
              <a16:creationId xmlns:a16="http://schemas.microsoft.com/office/drawing/2014/main" id="{0F176CC9-225A-4E5C-A9FB-02304635E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14993" y="300633"/>
          <a:ext cx="1376958" cy="1634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904876</xdr:colOff>
      <xdr:row>0</xdr:row>
      <xdr:rowOff>230186</xdr:rowOff>
    </xdr:from>
    <xdr:to>
      <xdr:col>2</xdr:col>
      <xdr:colOff>1914525</xdr:colOff>
      <xdr:row>5</xdr:row>
      <xdr:rowOff>95249</xdr:rowOff>
    </xdr:to>
    <xdr:pic>
      <xdr:nvPicPr>
        <xdr:cNvPr id="3" name="3 Imagen" descr="Membretes_2024_2-01">
          <a:extLst>
            <a:ext uri="{FF2B5EF4-FFF2-40B4-BE49-F238E27FC236}">
              <a16:creationId xmlns:a16="http://schemas.microsoft.com/office/drawing/2014/main" id="{0E05833A-D247-4F19-BD73-14C142A2EAB9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352551" y="230186"/>
          <a:ext cx="4038599" cy="20177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416718</xdr:colOff>
      <xdr:row>1</xdr:row>
      <xdr:rowOff>14883</xdr:rowOff>
    </xdr:from>
    <xdr:to>
      <xdr:col>16</xdr:col>
      <xdr:colOff>669726</xdr:colOff>
      <xdr:row>4</xdr:row>
      <xdr:rowOff>267891</xdr:rowOff>
    </xdr:to>
    <xdr:pic>
      <xdr:nvPicPr>
        <xdr:cNvPr id="2" name="Imagen 1" descr="CAPITAL">
          <a:extLst>
            <a:ext uri="{FF2B5EF4-FFF2-40B4-BE49-F238E27FC236}">
              <a16:creationId xmlns:a16="http://schemas.microsoft.com/office/drawing/2014/main" id="{4B274A11-C409-4440-AC15-FD27844EF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4018" y="300633"/>
          <a:ext cx="1376958" cy="1634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762002</xdr:colOff>
      <xdr:row>1</xdr:row>
      <xdr:rowOff>111125</xdr:rowOff>
    </xdr:from>
    <xdr:to>
      <xdr:col>2</xdr:col>
      <xdr:colOff>2857501</xdr:colOff>
      <xdr:row>4</xdr:row>
      <xdr:rowOff>333375</xdr:rowOff>
    </xdr:to>
    <xdr:pic>
      <xdr:nvPicPr>
        <xdr:cNvPr id="3" name="3 Imagen" descr="Membretes_2024_2-01">
          <a:extLst>
            <a:ext uri="{FF2B5EF4-FFF2-40B4-BE49-F238E27FC236}">
              <a16:creationId xmlns:a16="http://schemas.microsoft.com/office/drawing/2014/main" id="{5B076EF8-B5A6-48D9-B293-2D5C365687E3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209677" y="396875"/>
          <a:ext cx="5124449" cy="16033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416718</xdr:colOff>
      <xdr:row>1</xdr:row>
      <xdr:rowOff>14883</xdr:rowOff>
    </xdr:from>
    <xdr:to>
      <xdr:col>16</xdr:col>
      <xdr:colOff>669726</xdr:colOff>
      <xdr:row>4</xdr:row>
      <xdr:rowOff>267891</xdr:rowOff>
    </xdr:to>
    <xdr:pic>
      <xdr:nvPicPr>
        <xdr:cNvPr id="2" name="Imagen 1" descr="CAPITAL">
          <a:extLst>
            <a:ext uri="{FF2B5EF4-FFF2-40B4-BE49-F238E27FC236}">
              <a16:creationId xmlns:a16="http://schemas.microsoft.com/office/drawing/2014/main" id="{595C97FC-0C73-4B27-B37F-5B79D94FD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3968" y="300633"/>
          <a:ext cx="1376958" cy="1634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762001</xdr:colOff>
      <xdr:row>1</xdr:row>
      <xdr:rowOff>111125</xdr:rowOff>
    </xdr:from>
    <xdr:to>
      <xdr:col>2</xdr:col>
      <xdr:colOff>3086100</xdr:colOff>
      <xdr:row>4</xdr:row>
      <xdr:rowOff>419100</xdr:rowOff>
    </xdr:to>
    <xdr:pic>
      <xdr:nvPicPr>
        <xdr:cNvPr id="3" name="3 Imagen" descr="Membretes_2024_2-01">
          <a:extLst>
            <a:ext uri="{FF2B5EF4-FFF2-40B4-BE49-F238E27FC236}">
              <a16:creationId xmlns:a16="http://schemas.microsoft.com/office/drawing/2014/main" id="{958AC2F3-1F50-4ED7-9FBA-A5D8DC9B4B33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209676" y="396875"/>
          <a:ext cx="5353049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734785</xdr:colOff>
      <xdr:row>0</xdr:row>
      <xdr:rowOff>231322</xdr:rowOff>
    </xdr:from>
    <xdr:to>
      <xdr:col>2</xdr:col>
      <xdr:colOff>3048678</xdr:colOff>
      <xdr:row>4</xdr:row>
      <xdr:rowOff>246743</xdr:rowOff>
    </xdr:to>
    <xdr:pic>
      <xdr:nvPicPr>
        <xdr:cNvPr id="4" name="3 Imagen" descr="Membretes_2024_2-01">
          <a:extLst>
            <a:ext uri="{FF2B5EF4-FFF2-40B4-BE49-F238E27FC236}">
              <a16:creationId xmlns:a16="http://schemas.microsoft.com/office/drawing/2014/main" id="{8AFF4560-4FB7-4FD1-ADDA-A92395721FB3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183821" y="231322"/>
          <a:ext cx="5348286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200025</xdr:colOff>
      <xdr:row>3</xdr:row>
      <xdr:rowOff>66675</xdr:rowOff>
    </xdr:from>
    <xdr:ext cx="676275" cy="857250"/>
    <xdr:pic>
      <xdr:nvPicPr>
        <xdr:cNvPr id="2" name="Escudo" descr="PHPExcel logo">
          <a:extLst>
            <a:ext uri="{FF2B5EF4-FFF2-40B4-BE49-F238E27FC236}">
              <a16:creationId xmlns:a16="http://schemas.microsoft.com/office/drawing/2014/main" id="{160C6CD8-474D-49DB-9AA3-EDEE6843F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57175"/>
          <a:ext cx="676275" cy="857250"/>
        </a:xfrm>
        <a:prstGeom prst="rect">
          <a:avLst/>
        </a:prstGeom>
      </xdr:spPr>
    </xdr:pic>
    <xdr:clientData/>
  </xdr:oneCellAnchor>
  <xdr:oneCellAnchor>
    <xdr:from>
      <xdr:col>18</xdr:col>
      <xdr:colOff>133350</xdr:colOff>
      <xdr:row>3</xdr:row>
      <xdr:rowOff>76200</xdr:rowOff>
    </xdr:from>
    <xdr:ext cx="704850" cy="857250"/>
    <xdr:pic>
      <xdr:nvPicPr>
        <xdr:cNvPr id="3" name="Nota" descr="PHPExcel logo">
          <a:extLst>
            <a:ext uri="{FF2B5EF4-FFF2-40B4-BE49-F238E27FC236}">
              <a16:creationId xmlns:a16="http://schemas.microsoft.com/office/drawing/2014/main" id="{1B97B166-2727-492F-9FB2-CA49122CB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88500" y="266700"/>
          <a:ext cx="704850" cy="85725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0</xdr:colOff>
      <xdr:row>1</xdr:row>
      <xdr:rowOff>0</xdr:rowOff>
    </xdr:from>
    <xdr:to>
      <xdr:col>2</xdr:col>
      <xdr:colOff>2300286</xdr:colOff>
      <xdr:row>4</xdr:row>
      <xdr:rowOff>279400</xdr:rowOff>
    </xdr:to>
    <xdr:pic>
      <xdr:nvPicPr>
        <xdr:cNvPr id="4" name="3 Imagen" descr="Membretes_2024_2-01">
          <a:extLst>
            <a:ext uri="{FF2B5EF4-FFF2-40B4-BE49-F238E27FC236}">
              <a16:creationId xmlns:a16="http://schemas.microsoft.com/office/drawing/2014/main" id="{20177012-DDC8-4510-B886-1D7951B0779D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457200" y="304800"/>
          <a:ext cx="5348286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883227</xdr:colOff>
      <xdr:row>1</xdr:row>
      <xdr:rowOff>51954</xdr:rowOff>
    </xdr:from>
    <xdr:to>
      <xdr:col>2</xdr:col>
      <xdr:colOff>3200831</xdr:colOff>
      <xdr:row>4</xdr:row>
      <xdr:rowOff>338281</xdr:rowOff>
    </xdr:to>
    <xdr:pic>
      <xdr:nvPicPr>
        <xdr:cNvPr id="4" name="3 Imagen" descr="Membretes_2024_2-01">
          <a:extLst>
            <a:ext uri="{FF2B5EF4-FFF2-40B4-BE49-F238E27FC236}">
              <a16:creationId xmlns:a16="http://schemas.microsoft.com/office/drawing/2014/main" id="{8BFDB557-2FD5-4D08-B87E-14B9C15D3813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333500" y="346363"/>
          <a:ext cx="5348286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1056409</xdr:colOff>
      <xdr:row>1</xdr:row>
      <xdr:rowOff>103909</xdr:rowOff>
    </xdr:from>
    <xdr:to>
      <xdr:col>2</xdr:col>
      <xdr:colOff>3374013</xdr:colOff>
      <xdr:row>4</xdr:row>
      <xdr:rowOff>390236</xdr:rowOff>
    </xdr:to>
    <xdr:pic>
      <xdr:nvPicPr>
        <xdr:cNvPr id="4" name="3 Imagen" descr="Membretes_2024_2-01">
          <a:extLst>
            <a:ext uri="{FF2B5EF4-FFF2-40B4-BE49-F238E27FC236}">
              <a16:creationId xmlns:a16="http://schemas.microsoft.com/office/drawing/2014/main" id="{62D4DAF0-2AA6-4B5E-A34B-79F3C8A4AF62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506682" y="398318"/>
          <a:ext cx="5348286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979714</xdr:colOff>
      <xdr:row>1</xdr:row>
      <xdr:rowOff>108857</xdr:rowOff>
    </xdr:from>
    <xdr:to>
      <xdr:col>2</xdr:col>
      <xdr:colOff>3293607</xdr:colOff>
      <xdr:row>4</xdr:row>
      <xdr:rowOff>410028</xdr:rowOff>
    </xdr:to>
    <xdr:pic>
      <xdr:nvPicPr>
        <xdr:cNvPr id="4" name="3 Imagen" descr="Membretes_2024_2-01">
          <a:extLst>
            <a:ext uri="{FF2B5EF4-FFF2-40B4-BE49-F238E27FC236}">
              <a16:creationId xmlns:a16="http://schemas.microsoft.com/office/drawing/2014/main" id="{69C90E30-8C6D-464E-98BA-DD61FB3DBE53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428750" y="394607"/>
          <a:ext cx="5348286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1061357</xdr:colOff>
      <xdr:row>1</xdr:row>
      <xdr:rowOff>108857</xdr:rowOff>
    </xdr:from>
    <xdr:to>
      <xdr:col>2</xdr:col>
      <xdr:colOff>3375250</xdr:colOff>
      <xdr:row>4</xdr:row>
      <xdr:rowOff>410028</xdr:rowOff>
    </xdr:to>
    <xdr:pic>
      <xdr:nvPicPr>
        <xdr:cNvPr id="4" name="3 Imagen" descr="Membretes_2024_2-01">
          <a:extLst>
            <a:ext uri="{FF2B5EF4-FFF2-40B4-BE49-F238E27FC236}">
              <a16:creationId xmlns:a16="http://schemas.microsoft.com/office/drawing/2014/main" id="{B7B919AE-B16D-41B1-AAAC-C72036EB17CA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510393" y="394607"/>
          <a:ext cx="5348286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1038225</xdr:colOff>
      <xdr:row>1</xdr:row>
      <xdr:rowOff>76200</xdr:rowOff>
    </xdr:from>
    <xdr:to>
      <xdr:col>2</xdr:col>
      <xdr:colOff>3357561</xdr:colOff>
      <xdr:row>4</xdr:row>
      <xdr:rowOff>384175</xdr:rowOff>
    </xdr:to>
    <xdr:pic>
      <xdr:nvPicPr>
        <xdr:cNvPr id="4" name="3 Imagen" descr="Membretes_2024_2-01">
          <a:extLst>
            <a:ext uri="{FF2B5EF4-FFF2-40B4-BE49-F238E27FC236}">
              <a16:creationId xmlns:a16="http://schemas.microsoft.com/office/drawing/2014/main" id="{651404DB-7197-4D76-AF0B-8A6D28A81679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485900" y="361950"/>
          <a:ext cx="5348286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1818409</xdr:colOff>
      <xdr:row>1</xdr:row>
      <xdr:rowOff>86591</xdr:rowOff>
    </xdr:from>
    <xdr:to>
      <xdr:col>2</xdr:col>
      <xdr:colOff>4136013</xdr:colOff>
      <xdr:row>4</xdr:row>
      <xdr:rowOff>372918</xdr:rowOff>
    </xdr:to>
    <xdr:pic>
      <xdr:nvPicPr>
        <xdr:cNvPr id="4" name="3 Imagen" descr="Membretes_2024_2-01">
          <a:extLst>
            <a:ext uri="{FF2B5EF4-FFF2-40B4-BE49-F238E27FC236}">
              <a16:creationId xmlns:a16="http://schemas.microsoft.com/office/drawing/2014/main" id="{8DCA394C-F516-4316-BD3E-F41A58A7795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2268682" y="381000"/>
          <a:ext cx="5348286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998"/>
  <sheetViews>
    <sheetView tabSelected="1" topLeftCell="B1" zoomScale="60" zoomScaleNormal="60" workbookViewId="0">
      <selection activeCell="C41" sqref="C41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customWidth="1"/>
    <col min="9" max="9" width="18.28515625" customWidth="1"/>
    <col min="10" max="10" width="20.85546875" customWidth="1"/>
    <col min="11" max="11" width="13.5703125" customWidth="1"/>
    <col min="12" max="12" width="24.5703125" customWidth="1"/>
    <col min="13" max="13" width="14.85546875" customWidth="1"/>
    <col min="14" max="14" width="21.140625" customWidth="1"/>
    <col min="15" max="17" width="16.85546875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9" width="12.5703125" customWidth="1"/>
  </cols>
  <sheetData>
    <row r="1" spans="1:39" ht="22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37.5" customHeight="1">
      <c r="A2" s="4"/>
      <c r="B2" s="290"/>
      <c r="C2" s="291"/>
      <c r="D2" s="296" t="s">
        <v>0</v>
      </c>
      <c r="E2" s="288"/>
      <c r="F2" s="288"/>
      <c r="G2" s="288"/>
      <c r="H2" s="288"/>
      <c r="I2" s="288"/>
      <c r="J2" s="288"/>
      <c r="K2" s="291"/>
      <c r="L2" s="298" t="s">
        <v>1</v>
      </c>
      <c r="M2" s="285"/>
      <c r="N2" s="285"/>
      <c r="O2" s="286"/>
      <c r="P2" s="290"/>
      <c r="Q2" s="291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</row>
    <row r="3" spans="1:39" ht="37.5" customHeight="1">
      <c r="A3" s="4"/>
      <c r="B3" s="292"/>
      <c r="C3" s="293"/>
      <c r="D3" s="294"/>
      <c r="E3" s="297"/>
      <c r="F3" s="297"/>
      <c r="G3" s="297"/>
      <c r="H3" s="297"/>
      <c r="I3" s="297"/>
      <c r="J3" s="297"/>
      <c r="K3" s="295"/>
      <c r="L3" s="298" t="s">
        <v>2</v>
      </c>
      <c r="M3" s="285"/>
      <c r="N3" s="285"/>
      <c r="O3" s="286"/>
      <c r="P3" s="292"/>
      <c r="Q3" s="293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</row>
    <row r="4" spans="1:39" ht="33.75" customHeight="1">
      <c r="A4" s="4"/>
      <c r="B4" s="292"/>
      <c r="C4" s="293"/>
      <c r="D4" s="296" t="s">
        <v>3</v>
      </c>
      <c r="E4" s="288"/>
      <c r="F4" s="288"/>
      <c r="G4" s="288"/>
      <c r="H4" s="288"/>
      <c r="I4" s="288"/>
      <c r="J4" s="288"/>
      <c r="K4" s="291"/>
      <c r="L4" s="298" t="s">
        <v>4</v>
      </c>
      <c r="M4" s="285"/>
      <c r="N4" s="285"/>
      <c r="O4" s="286"/>
      <c r="P4" s="292"/>
      <c r="Q4" s="293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</row>
    <row r="5" spans="1:39" ht="38.25" customHeight="1">
      <c r="A5" s="4"/>
      <c r="B5" s="294"/>
      <c r="C5" s="295"/>
      <c r="D5" s="294"/>
      <c r="E5" s="297"/>
      <c r="F5" s="297"/>
      <c r="G5" s="297"/>
      <c r="H5" s="297"/>
      <c r="I5" s="297"/>
      <c r="J5" s="297"/>
      <c r="K5" s="295"/>
      <c r="L5" s="298" t="s">
        <v>5</v>
      </c>
      <c r="M5" s="285"/>
      <c r="N5" s="285"/>
      <c r="O5" s="286"/>
      <c r="P5" s="294"/>
      <c r="Q5" s="295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</row>
    <row r="6" spans="1:39" ht="23.25" customHeight="1">
      <c r="A6" s="4"/>
      <c r="B6" s="4"/>
      <c r="C6" s="282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</row>
    <row r="7" spans="1:39" ht="31.5" customHeight="1">
      <c r="A7" s="4"/>
      <c r="B7" s="7" t="s">
        <v>6</v>
      </c>
      <c r="C7" s="7" t="s">
        <v>7</v>
      </c>
      <c r="D7" s="284" t="s">
        <v>8</v>
      </c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6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</row>
    <row r="8" spans="1:39" ht="36" customHeight="1">
      <c r="A8" s="4"/>
      <c r="B8" s="7" t="s">
        <v>9</v>
      </c>
      <c r="C8" s="8" t="s">
        <v>10</v>
      </c>
      <c r="D8" s="287" t="s">
        <v>11</v>
      </c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</row>
    <row r="9" spans="1:39" ht="36" customHeight="1">
      <c r="A9" s="4"/>
      <c r="B9" s="330" t="s">
        <v>12</v>
      </c>
      <c r="C9" s="286"/>
      <c r="D9" s="289" t="s">
        <v>13</v>
      </c>
      <c r="E9" s="285"/>
      <c r="F9" s="285"/>
      <c r="G9" s="285"/>
      <c r="H9" s="285"/>
      <c r="I9" s="286"/>
      <c r="J9" s="306" t="s">
        <v>14</v>
      </c>
      <c r="K9" s="288"/>
      <c r="L9" s="291"/>
      <c r="M9" s="309" t="s">
        <v>15</v>
      </c>
      <c r="N9" s="285"/>
      <c r="O9" s="285"/>
      <c r="P9" s="285"/>
      <c r="Q9" s="286"/>
      <c r="R9" s="9"/>
      <c r="S9" s="4"/>
      <c r="T9" s="307"/>
      <c r="U9" s="283"/>
      <c r="V9" s="283"/>
      <c r="W9" s="283"/>
      <c r="X9" s="283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</row>
    <row r="10" spans="1:39" ht="36" customHeight="1">
      <c r="A10" s="4"/>
      <c r="B10" s="330" t="s">
        <v>16</v>
      </c>
      <c r="C10" s="286"/>
      <c r="D10" s="289" t="s">
        <v>17</v>
      </c>
      <c r="E10" s="285"/>
      <c r="F10" s="285"/>
      <c r="G10" s="285"/>
      <c r="H10" s="285"/>
      <c r="I10" s="286"/>
      <c r="J10" s="292"/>
      <c r="K10" s="283"/>
      <c r="L10" s="293"/>
      <c r="M10" s="11" t="s">
        <v>18</v>
      </c>
      <c r="N10" s="308" t="s">
        <v>19</v>
      </c>
      <c r="O10" s="285"/>
      <c r="P10" s="286"/>
      <c r="Q10" s="11" t="s">
        <v>20</v>
      </c>
      <c r="R10" s="9"/>
      <c r="S10" s="4"/>
      <c r="T10" s="10"/>
      <c r="U10" s="10"/>
      <c r="V10" s="10"/>
      <c r="W10" s="10"/>
      <c r="X10" s="10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</row>
    <row r="11" spans="1:39" ht="42" customHeight="1">
      <c r="A11" s="4"/>
      <c r="B11" s="324" t="s">
        <v>21</v>
      </c>
      <c r="C11" s="286"/>
      <c r="D11" s="300" t="s">
        <v>22</v>
      </c>
      <c r="E11" s="285"/>
      <c r="F11" s="285"/>
      <c r="G11" s="285"/>
      <c r="H11" s="285"/>
      <c r="I11" s="286"/>
      <c r="J11" s="292"/>
      <c r="K11" s="283"/>
      <c r="L11" s="293"/>
      <c r="M11" s="12"/>
      <c r="N11" s="305"/>
      <c r="O11" s="285"/>
      <c r="P11" s="286"/>
      <c r="Q11" s="13"/>
      <c r="R11" s="9"/>
      <c r="S11" s="4"/>
      <c r="T11" s="14"/>
      <c r="U11" s="299"/>
      <c r="V11" s="283"/>
      <c r="W11" s="283"/>
      <c r="X11" s="14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</row>
    <row r="12" spans="1:39" ht="74.25" customHeight="1">
      <c r="A12" s="4"/>
      <c r="B12" s="325" t="s">
        <v>23</v>
      </c>
      <c r="C12" s="286"/>
      <c r="D12" s="300" t="s">
        <v>24</v>
      </c>
      <c r="E12" s="285"/>
      <c r="F12" s="285"/>
      <c r="G12" s="285"/>
      <c r="H12" s="285"/>
      <c r="I12" s="286"/>
      <c r="J12" s="292"/>
      <c r="K12" s="283"/>
      <c r="L12" s="293"/>
      <c r="M12" s="15"/>
      <c r="N12" s="301"/>
      <c r="O12" s="285"/>
      <c r="P12" s="286"/>
      <c r="Q12" s="16"/>
      <c r="R12" s="9"/>
      <c r="S12" s="4"/>
      <c r="T12" s="17"/>
      <c r="U12" s="302"/>
      <c r="V12" s="283"/>
      <c r="W12" s="283"/>
      <c r="X12" s="19"/>
      <c r="Y12" s="4"/>
      <c r="Z12" s="20"/>
      <c r="AA12" s="21"/>
      <c r="AB12" s="22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</row>
    <row r="13" spans="1:39" ht="74.25" customHeight="1">
      <c r="A13" s="4"/>
      <c r="B13" s="326" t="s">
        <v>25</v>
      </c>
      <c r="C13" s="286"/>
      <c r="D13" s="303" t="s">
        <v>26</v>
      </c>
      <c r="E13" s="285"/>
      <c r="F13" s="285"/>
      <c r="G13" s="285"/>
      <c r="H13" s="285"/>
      <c r="I13" s="286"/>
      <c r="J13" s="292"/>
      <c r="K13" s="283"/>
      <c r="L13" s="293"/>
      <c r="M13" s="23"/>
      <c r="N13" s="304"/>
      <c r="O13" s="285"/>
      <c r="P13" s="286"/>
      <c r="Q13" s="24"/>
      <c r="R13" s="9"/>
      <c r="S13" s="4"/>
      <c r="T13" s="17"/>
      <c r="U13" s="302"/>
      <c r="V13" s="283"/>
      <c r="W13" s="283"/>
      <c r="X13" s="19"/>
      <c r="Y13" s="4"/>
      <c r="Z13" s="20"/>
      <c r="AA13" s="21"/>
      <c r="AB13" s="22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</row>
    <row r="14" spans="1:39" ht="38.25" customHeight="1">
      <c r="A14" s="4"/>
      <c r="B14" s="25" t="s">
        <v>27</v>
      </c>
      <c r="C14" s="25" t="s">
        <v>28</v>
      </c>
      <c r="D14" s="324" t="s">
        <v>29</v>
      </c>
      <c r="E14" s="285"/>
      <c r="F14" s="285"/>
      <c r="G14" s="285"/>
      <c r="H14" s="285"/>
      <c r="I14" s="286"/>
      <c r="J14" s="294"/>
      <c r="K14" s="297"/>
      <c r="L14" s="295"/>
      <c r="M14" s="26"/>
      <c r="N14" s="304"/>
      <c r="O14" s="285"/>
      <c r="P14" s="286"/>
      <c r="Q14" s="27"/>
      <c r="R14" s="9"/>
      <c r="S14" s="4"/>
      <c r="T14" s="28"/>
      <c r="U14" s="302"/>
      <c r="V14" s="283"/>
      <c r="W14" s="18"/>
      <c r="X14" s="19"/>
      <c r="Y14" s="29"/>
      <c r="Z14" s="20"/>
      <c r="AA14" s="21"/>
      <c r="AB14" s="22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</row>
    <row r="15" spans="1:39" ht="28.5" customHeight="1">
      <c r="A15" s="1"/>
      <c r="B15" s="314" t="s">
        <v>30</v>
      </c>
      <c r="C15" s="315" t="s">
        <v>31</v>
      </c>
      <c r="D15" s="314" t="s">
        <v>32</v>
      </c>
      <c r="E15" s="314" t="s">
        <v>33</v>
      </c>
      <c r="F15" s="314" t="s">
        <v>34</v>
      </c>
      <c r="G15" s="332" t="s">
        <v>35</v>
      </c>
      <c r="H15" s="314" t="s">
        <v>36</v>
      </c>
      <c r="I15" s="331" t="s">
        <v>37</v>
      </c>
      <c r="J15" s="288"/>
      <c r="K15" s="288"/>
      <c r="L15" s="291"/>
      <c r="M15" s="331" t="s">
        <v>38</v>
      </c>
      <c r="N15" s="291"/>
      <c r="O15" s="313" t="s">
        <v>39</v>
      </c>
      <c r="P15" s="285"/>
      <c r="Q15" s="286"/>
      <c r="R15" s="1"/>
      <c r="S15" s="1"/>
      <c r="T15" s="30"/>
      <c r="U15" s="310"/>
      <c r="V15" s="283"/>
      <c r="W15" s="1"/>
      <c r="X15" s="32"/>
      <c r="Y15" s="1"/>
      <c r="Z15" s="33"/>
      <c r="AA15" s="34"/>
      <c r="AB15" s="35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 spans="1:39" ht="33.75" customHeight="1">
      <c r="A16" s="1"/>
      <c r="B16" s="329"/>
      <c r="C16" s="329"/>
      <c r="D16" s="329"/>
      <c r="E16" s="329"/>
      <c r="F16" s="329"/>
      <c r="G16" s="329"/>
      <c r="H16" s="329"/>
      <c r="I16" s="294"/>
      <c r="J16" s="297"/>
      <c r="K16" s="297"/>
      <c r="L16" s="295"/>
      <c r="M16" s="294"/>
      <c r="N16" s="295"/>
      <c r="O16" s="314" t="s">
        <v>40</v>
      </c>
      <c r="P16" s="314" t="s">
        <v>41</v>
      </c>
      <c r="Q16" s="315" t="s">
        <v>42</v>
      </c>
      <c r="R16" s="1"/>
      <c r="S16" s="1"/>
      <c r="T16" s="36"/>
      <c r="U16" s="310"/>
      <c r="V16" s="283"/>
      <c r="W16" s="1"/>
      <c r="X16" s="34"/>
      <c r="Y16" s="1"/>
      <c r="Z16" s="33"/>
      <c r="AA16" s="34"/>
      <c r="AB16" s="35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ht="39.75" customHeight="1">
      <c r="A17" s="1"/>
      <c r="B17" s="312"/>
      <c r="C17" s="312"/>
      <c r="D17" s="312"/>
      <c r="E17" s="312"/>
      <c r="F17" s="312"/>
      <c r="G17" s="312"/>
      <c r="H17" s="312"/>
      <c r="I17" s="37" t="s">
        <v>43</v>
      </c>
      <c r="J17" s="37" t="s">
        <v>44</v>
      </c>
      <c r="K17" s="37" t="s">
        <v>45</v>
      </c>
      <c r="L17" s="108" t="s">
        <v>46</v>
      </c>
      <c r="M17" s="39" t="s">
        <v>47</v>
      </c>
      <c r="N17" s="40" t="s">
        <v>48</v>
      </c>
      <c r="O17" s="312"/>
      <c r="P17" s="312"/>
      <c r="Q17" s="312"/>
      <c r="R17" s="1"/>
      <c r="S17" s="1"/>
      <c r="T17" s="36"/>
      <c r="U17" s="310"/>
      <c r="V17" s="283"/>
      <c r="W17" s="1"/>
      <c r="X17" s="34"/>
      <c r="Y17" s="1"/>
      <c r="Z17" s="33"/>
      <c r="AA17" s="34"/>
      <c r="AB17" s="35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ht="24.75" customHeight="1">
      <c r="A18" s="1"/>
      <c r="B18" s="328" t="s">
        <v>49</v>
      </c>
      <c r="C18" s="327" t="s">
        <v>50</v>
      </c>
      <c r="D18" s="39" t="s">
        <v>51</v>
      </c>
      <c r="E18" s="321" t="s">
        <v>52</v>
      </c>
      <c r="F18" s="41">
        <v>2</v>
      </c>
      <c r="G18" s="39" t="s">
        <v>51</v>
      </c>
      <c r="H18" s="42">
        <f t="shared" ref="H18:H27" si="0">I18+J18+K18+L18</f>
        <v>635617829</v>
      </c>
      <c r="I18" s="43">
        <v>63234496</v>
      </c>
      <c r="J18" s="44"/>
      <c r="K18" s="101"/>
      <c r="L18" s="109">
        <v>572383333</v>
      </c>
      <c r="M18" s="103"/>
      <c r="N18" s="45"/>
      <c r="O18" s="311">
        <f>+F19/F18</f>
        <v>0</v>
      </c>
      <c r="P18" s="311">
        <f>+H19/H18</f>
        <v>0</v>
      </c>
      <c r="Q18" s="311" t="e">
        <f>+(O18*O18)/P18</f>
        <v>#DIV/0!</v>
      </c>
      <c r="R18" s="1"/>
      <c r="S18" s="1"/>
      <c r="T18" s="1"/>
      <c r="U18" s="1"/>
      <c r="V18" s="1"/>
      <c r="W18" s="1"/>
      <c r="X18" s="34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ht="24.75" customHeight="1">
      <c r="A19" s="1"/>
      <c r="B19" s="329"/>
      <c r="C19" s="297"/>
      <c r="D19" s="39" t="s">
        <v>53</v>
      </c>
      <c r="E19" s="312"/>
      <c r="F19" s="46">
        <v>0</v>
      </c>
      <c r="G19" s="39" t="s">
        <v>54</v>
      </c>
      <c r="H19" s="42">
        <f t="shared" si="0"/>
        <v>0</v>
      </c>
      <c r="I19" s="47"/>
      <c r="J19" s="48"/>
      <c r="K19" s="102"/>
      <c r="L19" s="110"/>
      <c r="M19" s="104"/>
      <c r="N19" s="50"/>
      <c r="O19" s="312"/>
      <c r="P19" s="312"/>
      <c r="Q19" s="312"/>
      <c r="R19" s="1"/>
      <c r="S19" s="1"/>
      <c r="T19" s="1"/>
      <c r="U19" s="1"/>
      <c r="V19" s="1"/>
      <c r="W19" s="1"/>
      <c r="X19" s="1"/>
      <c r="Y19" s="1"/>
      <c r="Z19" s="1"/>
      <c r="AA19" s="1"/>
      <c r="AB19" s="35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24.75" customHeight="1">
      <c r="A20" s="1"/>
      <c r="B20" s="329"/>
      <c r="C20" s="327" t="s">
        <v>55</v>
      </c>
      <c r="D20" s="39" t="s">
        <v>51</v>
      </c>
      <c r="E20" s="321" t="s">
        <v>56</v>
      </c>
      <c r="F20" s="41">
        <v>1</v>
      </c>
      <c r="G20" s="39" t="s">
        <v>51</v>
      </c>
      <c r="H20" s="42">
        <f t="shared" si="0"/>
        <v>366704837</v>
      </c>
      <c r="I20" s="47"/>
      <c r="J20" s="48"/>
      <c r="K20" s="102"/>
      <c r="L20" s="109">
        <v>366704837</v>
      </c>
      <c r="M20" s="105"/>
      <c r="N20" s="51"/>
      <c r="O20" s="311">
        <f>+F21/F20</f>
        <v>1</v>
      </c>
      <c r="P20" s="311">
        <f>+H21/H20</f>
        <v>0.12998646647248888</v>
      </c>
      <c r="Q20" s="311">
        <f>+(O20*O20)/P20</f>
        <v>7.6931085761273925</v>
      </c>
      <c r="R20" s="1"/>
      <c r="S20" s="1"/>
      <c r="T20" s="1"/>
      <c r="U20" s="1"/>
      <c r="V20" s="1"/>
      <c r="W20" s="1"/>
      <c r="X20" s="1"/>
      <c r="Y20" s="1"/>
      <c r="Z20" s="1"/>
      <c r="AA20" s="52"/>
      <c r="AB20" s="53"/>
      <c r="AC20" s="54"/>
      <c r="AD20" s="55"/>
      <c r="AE20" s="52"/>
      <c r="AF20" s="52"/>
      <c r="AG20" s="52"/>
      <c r="AH20" s="52"/>
      <c r="AI20" s="52"/>
      <c r="AJ20" s="52"/>
      <c r="AK20" s="52"/>
      <c r="AL20" s="52"/>
      <c r="AM20" s="52"/>
    </row>
    <row r="21" spans="1:39" ht="24" customHeight="1">
      <c r="A21" s="1"/>
      <c r="B21" s="312"/>
      <c r="C21" s="297"/>
      <c r="D21" s="39" t="s">
        <v>53</v>
      </c>
      <c r="E21" s="312"/>
      <c r="F21" s="46">
        <v>1</v>
      </c>
      <c r="G21" s="39" t="s">
        <v>54</v>
      </c>
      <c r="H21" s="42">
        <f t="shared" si="0"/>
        <v>47666666</v>
      </c>
      <c r="I21" s="47"/>
      <c r="J21" s="48"/>
      <c r="K21" s="102"/>
      <c r="L21" s="109">
        <v>47666666</v>
      </c>
      <c r="M21" s="104"/>
      <c r="N21" s="50"/>
      <c r="O21" s="312"/>
      <c r="P21" s="312"/>
      <c r="Q21" s="31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23.25" customHeight="1">
      <c r="A22" s="1"/>
      <c r="B22" s="328" t="s">
        <v>57</v>
      </c>
      <c r="C22" s="322" t="s">
        <v>58</v>
      </c>
      <c r="D22" s="39" t="s">
        <v>51</v>
      </c>
      <c r="E22" s="321" t="s">
        <v>59</v>
      </c>
      <c r="F22" s="56">
        <v>1</v>
      </c>
      <c r="G22" s="39" t="s">
        <v>51</v>
      </c>
      <c r="H22" s="42">
        <f t="shared" si="0"/>
        <v>156800000</v>
      </c>
      <c r="I22" s="47">
        <v>74500000</v>
      </c>
      <c r="J22" s="48"/>
      <c r="K22" s="102"/>
      <c r="L22" s="109">
        <v>82300000</v>
      </c>
      <c r="M22" s="106"/>
      <c r="N22" s="57"/>
      <c r="O22" s="311">
        <f>+F23/F22</f>
        <v>0</v>
      </c>
      <c r="P22" s="311">
        <f>+H23/H22</f>
        <v>0.50956632653061229</v>
      </c>
      <c r="Q22" s="311">
        <f>+(O22*O22)/P22</f>
        <v>0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23.25" customHeight="1">
      <c r="A23" s="1"/>
      <c r="B23" s="329"/>
      <c r="C23" s="297"/>
      <c r="D23" s="39" t="s">
        <v>53</v>
      </c>
      <c r="E23" s="312"/>
      <c r="F23" s="58"/>
      <c r="G23" s="39" t="s">
        <v>54</v>
      </c>
      <c r="H23" s="42">
        <f t="shared" si="0"/>
        <v>79900000</v>
      </c>
      <c r="I23" s="47">
        <v>65200000</v>
      </c>
      <c r="J23" s="48"/>
      <c r="K23" s="102"/>
      <c r="L23" s="109">
        <v>14700000</v>
      </c>
      <c r="M23" s="104"/>
      <c r="N23" s="50"/>
      <c r="O23" s="312"/>
      <c r="P23" s="312"/>
      <c r="Q23" s="312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18" customHeight="1">
      <c r="A24" s="1"/>
      <c r="B24" s="329"/>
      <c r="C24" s="327" t="s">
        <v>60</v>
      </c>
      <c r="D24" s="39" t="s">
        <v>51</v>
      </c>
      <c r="E24" s="321" t="s">
        <v>59</v>
      </c>
      <c r="F24" s="40">
        <v>250</v>
      </c>
      <c r="G24" s="39" t="s">
        <v>51</v>
      </c>
      <c r="H24" s="42">
        <f t="shared" si="0"/>
        <v>3200000000</v>
      </c>
      <c r="I24" s="47">
        <v>200000000</v>
      </c>
      <c r="J24" s="48"/>
      <c r="K24" s="102"/>
      <c r="L24" s="109">
        <v>3000000000</v>
      </c>
      <c r="M24" s="107"/>
      <c r="N24" s="59"/>
      <c r="O24" s="311">
        <f>+F25/F24</f>
        <v>0</v>
      </c>
      <c r="P24" s="311">
        <f>+H25/H24</f>
        <v>1</v>
      </c>
      <c r="Q24" s="311">
        <f>+(O24*O24)/P24</f>
        <v>0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21.75" customHeight="1">
      <c r="A25" s="1"/>
      <c r="B25" s="329"/>
      <c r="C25" s="297"/>
      <c r="D25" s="39" t="s">
        <v>53</v>
      </c>
      <c r="E25" s="312"/>
      <c r="F25" s="58"/>
      <c r="G25" s="39" t="s">
        <v>54</v>
      </c>
      <c r="H25" s="42">
        <f t="shared" si="0"/>
        <v>3200000000</v>
      </c>
      <c r="I25" s="47">
        <v>200000000</v>
      </c>
      <c r="J25" s="48"/>
      <c r="K25" s="102"/>
      <c r="L25" s="109">
        <v>3000000000</v>
      </c>
      <c r="M25" s="104"/>
      <c r="N25" s="50"/>
      <c r="O25" s="312"/>
      <c r="P25" s="312"/>
      <c r="Q25" s="31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18" customHeight="1">
      <c r="A26" s="1"/>
      <c r="B26" s="329"/>
      <c r="C26" s="327" t="s">
        <v>61</v>
      </c>
      <c r="D26" s="39" t="s">
        <v>51</v>
      </c>
      <c r="E26" s="321" t="s">
        <v>59</v>
      </c>
      <c r="F26" s="56">
        <v>1</v>
      </c>
      <c r="G26" s="39" t="s">
        <v>51</v>
      </c>
      <c r="H26" s="42">
        <f t="shared" si="0"/>
        <v>144954000</v>
      </c>
      <c r="I26" s="47">
        <v>109954000</v>
      </c>
      <c r="J26" s="48"/>
      <c r="K26" s="102"/>
      <c r="L26" s="109">
        <v>35000000</v>
      </c>
      <c r="M26" s="107"/>
      <c r="N26" s="59"/>
      <c r="O26" s="311">
        <f>+F27/F26</f>
        <v>0</v>
      </c>
      <c r="P26" s="311">
        <f>+H27/H26</f>
        <v>0.42220635511955518</v>
      </c>
      <c r="Q26" s="311">
        <f>+(O26*O26)/P26</f>
        <v>0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21.75" customHeight="1">
      <c r="A27" s="1"/>
      <c r="B27" s="329"/>
      <c r="C27" s="297"/>
      <c r="D27" s="39" t="s">
        <v>53</v>
      </c>
      <c r="E27" s="312"/>
      <c r="F27" s="58"/>
      <c r="G27" s="39" t="s">
        <v>54</v>
      </c>
      <c r="H27" s="42">
        <f t="shared" si="0"/>
        <v>61200500</v>
      </c>
      <c r="I27" s="47">
        <v>39954000</v>
      </c>
      <c r="J27" s="48"/>
      <c r="K27" s="102"/>
      <c r="L27" s="109">
        <v>21246500</v>
      </c>
      <c r="M27" s="104"/>
      <c r="N27" s="50"/>
      <c r="O27" s="312"/>
      <c r="P27" s="312"/>
      <c r="Q27" s="312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18.75" customHeight="1">
      <c r="A28" s="1"/>
      <c r="B28" s="320"/>
      <c r="C28" s="316" t="s">
        <v>62</v>
      </c>
      <c r="D28" s="39" t="s">
        <v>51</v>
      </c>
      <c r="E28" s="321" t="s">
        <v>59</v>
      </c>
      <c r="F28" s="41">
        <f t="shared" ref="F28:F29" si="1">F26+F22+F20+F18</f>
        <v>5</v>
      </c>
      <c r="G28" s="39" t="s">
        <v>51</v>
      </c>
      <c r="H28" s="42">
        <f t="shared" ref="H28:L28" si="2">H18+H20+H22+H24+H26</f>
        <v>4504076666</v>
      </c>
      <c r="I28" s="42">
        <f t="shared" si="2"/>
        <v>447688496</v>
      </c>
      <c r="J28" s="43">
        <f t="shared" si="2"/>
        <v>0</v>
      </c>
      <c r="K28" s="43">
        <f t="shared" si="2"/>
        <v>0</v>
      </c>
      <c r="L28" s="47">
        <f t="shared" si="2"/>
        <v>4056388170</v>
      </c>
      <c r="M28" s="49"/>
      <c r="N28" s="50"/>
      <c r="O28" s="311">
        <f>+F29/F28</f>
        <v>0.2</v>
      </c>
      <c r="P28" s="311">
        <f>+H29/H28</f>
        <v>0.75237777180411791</v>
      </c>
      <c r="Q28" s="311">
        <f>+(O28*O28)/P28</f>
        <v>5.3164781708109843E-2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18.75" customHeight="1">
      <c r="A29" s="1"/>
      <c r="B29" s="312"/>
      <c r="C29" s="294"/>
      <c r="D29" s="39" t="s">
        <v>53</v>
      </c>
      <c r="E29" s="312"/>
      <c r="F29" s="41">
        <f t="shared" si="1"/>
        <v>1</v>
      </c>
      <c r="G29" s="39" t="s">
        <v>54</v>
      </c>
      <c r="H29" s="42">
        <f t="shared" ref="H29:L29" si="3">H19+H21+H23+H25+H27</f>
        <v>3388767166</v>
      </c>
      <c r="I29" s="42">
        <f t="shared" si="3"/>
        <v>305154000</v>
      </c>
      <c r="J29" s="43">
        <f t="shared" si="3"/>
        <v>0</v>
      </c>
      <c r="K29" s="43">
        <f t="shared" si="3"/>
        <v>0</v>
      </c>
      <c r="L29" s="43">
        <f t="shared" si="3"/>
        <v>3083613166</v>
      </c>
      <c r="M29" s="49"/>
      <c r="N29" s="50"/>
      <c r="O29" s="312"/>
      <c r="P29" s="312"/>
      <c r="Q29" s="312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5.75" customHeight="1">
      <c r="A30" s="1"/>
      <c r="B30" s="1"/>
      <c r="C30" s="1"/>
      <c r="D30" s="60"/>
      <c r="E30" s="1"/>
      <c r="F30" s="1"/>
      <c r="G30" s="1"/>
      <c r="H30" s="61"/>
      <c r="I30" s="62"/>
      <c r="J30" s="33"/>
      <c r="K30" s="33"/>
      <c r="L30" s="2"/>
      <c r="M30" s="3"/>
      <c r="N30" s="3"/>
      <c r="O30" s="62"/>
      <c r="P30" s="63"/>
      <c r="Q30" s="64"/>
      <c r="R30" s="63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15.75" customHeight="1">
      <c r="A31" s="1"/>
      <c r="B31" s="317" t="s">
        <v>63</v>
      </c>
      <c r="C31" s="286"/>
      <c r="D31" s="318" t="s">
        <v>64</v>
      </c>
      <c r="E31" s="288"/>
      <c r="F31" s="288"/>
      <c r="G31" s="288"/>
      <c r="H31" s="288"/>
      <c r="I31" s="291"/>
      <c r="J31" s="65" t="s">
        <v>65</v>
      </c>
      <c r="K31" s="318" t="s">
        <v>66</v>
      </c>
      <c r="L31" s="291"/>
      <c r="M31" s="319" t="s">
        <v>67</v>
      </c>
      <c r="N31" s="285"/>
      <c r="O31" s="285"/>
      <c r="P31" s="285"/>
      <c r="Q31" s="286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ht="26.25" customHeight="1">
      <c r="A32" s="1"/>
      <c r="B32" s="331" t="s">
        <v>68</v>
      </c>
      <c r="C32" s="288"/>
      <c r="D32" s="323" t="s">
        <v>69</v>
      </c>
      <c r="E32" s="288"/>
      <c r="F32" s="288"/>
      <c r="G32" s="288"/>
      <c r="H32" s="288"/>
      <c r="I32" s="291"/>
      <c r="J32" s="314" t="s">
        <v>70</v>
      </c>
      <c r="K32" s="66" t="s">
        <v>51</v>
      </c>
      <c r="L32" s="40">
        <v>3400</v>
      </c>
      <c r="M32" s="333" t="s">
        <v>71</v>
      </c>
      <c r="N32" s="288"/>
      <c r="O32" s="288"/>
      <c r="P32" s="288"/>
      <c r="Q32" s="29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18" customHeight="1">
      <c r="A33" s="1"/>
      <c r="B33" s="292"/>
      <c r="C33" s="283"/>
      <c r="D33" s="294"/>
      <c r="E33" s="297"/>
      <c r="F33" s="297"/>
      <c r="G33" s="297"/>
      <c r="H33" s="297"/>
      <c r="I33" s="295"/>
      <c r="J33" s="312"/>
      <c r="K33" s="66" t="s">
        <v>53</v>
      </c>
      <c r="L33" s="67"/>
      <c r="M33" s="297"/>
      <c r="N33" s="297"/>
      <c r="O33" s="297"/>
      <c r="P33" s="297"/>
      <c r="Q33" s="295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ht="15" customHeight="1">
      <c r="A34" s="1"/>
      <c r="B34" s="335" t="s">
        <v>376</v>
      </c>
      <c r="C34" s="336"/>
      <c r="D34" s="336"/>
      <c r="E34" s="336"/>
      <c r="F34" s="336"/>
      <c r="G34" s="336"/>
      <c r="H34" s="336"/>
      <c r="I34" s="336"/>
      <c r="J34" s="336"/>
      <c r="K34" s="336"/>
      <c r="L34" s="337"/>
      <c r="M34" s="334" t="s">
        <v>72</v>
      </c>
      <c r="N34" s="288"/>
      <c r="O34" s="288"/>
      <c r="P34" s="288"/>
      <c r="Q34" s="29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29.25" customHeight="1">
      <c r="A35" s="1"/>
      <c r="B35" s="338"/>
      <c r="C35" s="339"/>
      <c r="D35" s="339"/>
      <c r="E35" s="339"/>
      <c r="F35" s="339"/>
      <c r="G35" s="339"/>
      <c r="H35" s="339"/>
      <c r="I35" s="339"/>
      <c r="J35" s="339"/>
      <c r="K35" s="339"/>
      <c r="L35" s="340"/>
      <c r="M35" s="297"/>
      <c r="N35" s="297"/>
      <c r="O35" s="297"/>
      <c r="P35" s="297"/>
      <c r="Q35" s="295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1:39" ht="15.75" customHeight="1">
      <c r="A36" s="1"/>
      <c r="B36" s="338"/>
      <c r="C36" s="339"/>
      <c r="D36" s="339"/>
      <c r="E36" s="339"/>
      <c r="F36" s="339"/>
      <c r="G36" s="339"/>
      <c r="H36" s="339"/>
      <c r="I36" s="339"/>
      <c r="J36" s="339"/>
      <c r="K36" s="339"/>
      <c r="L36" s="340"/>
      <c r="M36" s="333" t="s">
        <v>377</v>
      </c>
      <c r="N36" s="333"/>
      <c r="O36" s="333"/>
      <c r="P36" s="333"/>
      <c r="Q36" s="344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1:39" ht="15.75" customHeight="1">
      <c r="A37" s="1"/>
      <c r="B37" s="338"/>
      <c r="C37" s="339"/>
      <c r="D37" s="339"/>
      <c r="E37" s="339"/>
      <c r="F37" s="339"/>
      <c r="G37" s="339"/>
      <c r="H37" s="339"/>
      <c r="I37" s="339"/>
      <c r="J37" s="339"/>
      <c r="K37" s="339"/>
      <c r="L37" s="340"/>
      <c r="M37" s="345"/>
      <c r="N37" s="345"/>
      <c r="O37" s="345"/>
      <c r="P37" s="345"/>
      <c r="Q37" s="346"/>
    </row>
    <row r="38" spans="1:39" ht="15.75" customHeight="1">
      <c r="A38" s="1"/>
      <c r="B38" s="338"/>
      <c r="C38" s="339"/>
      <c r="D38" s="339"/>
      <c r="E38" s="339"/>
      <c r="F38" s="339"/>
      <c r="G38" s="339"/>
      <c r="H38" s="339"/>
      <c r="I38" s="339"/>
      <c r="J38" s="339"/>
      <c r="K38" s="339"/>
      <c r="L38" s="340"/>
      <c r="M38" s="334" t="s">
        <v>72</v>
      </c>
      <c r="N38" s="334"/>
      <c r="O38" s="334"/>
      <c r="P38" s="334"/>
      <c r="Q38" s="347"/>
    </row>
    <row r="39" spans="1:39" ht="30.6" customHeight="1">
      <c r="A39" s="1"/>
      <c r="B39" s="341"/>
      <c r="C39" s="342"/>
      <c r="D39" s="342"/>
      <c r="E39" s="342"/>
      <c r="F39" s="342"/>
      <c r="G39" s="342"/>
      <c r="H39" s="342"/>
      <c r="I39" s="342"/>
      <c r="J39" s="342"/>
      <c r="K39" s="342"/>
      <c r="L39" s="343"/>
      <c r="M39" s="348"/>
      <c r="N39" s="348"/>
      <c r="O39" s="348"/>
      <c r="P39" s="348"/>
      <c r="Q39" s="349"/>
    </row>
    <row r="40" spans="1:3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3"/>
      <c r="N40" s="3"/>
      <c r="O40" s="1"/>
      <c r="P40" s="1"/>
      <c r="Q40" s="1"/>
    </row>
    <row r="41" spans="1:3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3"/>
      <c r="N41" s="3"/>
      <c r="O41" s="1"/>
      <c r="P41" s="1"/>
      <c r="Q41" s="1"/>
    </row>
    <row r="42" spans="1:3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3"/>
      <c r="N42" s="3"/>
      <c r="O42" s="1"/>
      <c r="P42" s="1"/>
      <c r="Q42" s="1"/>
    </row>
    <row r="43" spans="1:3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3"/>
      <c r="N43" s="3"/>
      <c r="O43" s="1"/>
      <c r="P43" s="1"/>
      <c r="Q43" s="1"/>
    </row>
    <row r="44" spans="1:3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3"/>
      <c r="N44" s="3"/>
      <c r="O44" s="1"/>
      <c r="P44" s="1"/>
      <c r="Q44" s="1"/>
    </row>
    <row r="45" spans="1:3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3"/>
      <c r="N45" s="3"/>
      <c r="O45" s="1"/>
      <c r="P45" s="1"/>
      <c r="Q45" s="1"/>
    </row>
    <row r="46" spans="1:3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3"/>
      <c r="N46" s="3"/>
      <c r="O46" s="1"/>
      <c r="P46" s="1"/>
      <c r="Q46" s="1"/>
    </row>
    <row r="47" spans="1:3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3"/>
      <c r="N47" s="3"/>
      <c r="O47" s="1"/>
      <c r="P47" s="1"/>
      <c r="Q47" s="1"/>
    </row>
    <row r="48" spans="1:3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3"/>
      <c r="N48" s="3"/>
      <c r="O48" s="1"/>
      <c r="P48" s="1"/>
      <c r="Q48" s="1"/>
    </row>
    <row r="49" spans="1:17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3"/>
      <c r="N49" s="3"/>
      <c r="O49" s="1"/>
      <c r="P49" s="1"/>
      <c r="Q49" s="1"/>
    </row>
    <row r="50" spans="1:17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3"/>
      <c r="N50" s="3"/>
      <c r="O50" s="1"/>
      <c r="P50" s="1"/>
      <c r="Q50" s="1"/>
    </row>
    <row r="51" spans="1:17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3"/>
      <c r="N51" s="3"/>
      <c r="O51" s="1"/>
      <c r="P51" s="1"/>
      <c r="Q51" s="1"/>
    </row>
    <row r="52" spans="1:17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3"/>
      <c r="N52" s="3"/>
      <c r="O52" s="1"/>
      <c r="P52" s="1"/>
      <c r="Q52" s="1"/>
    </row>
    <row r="53" spans="1:17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3"/>
      <c r="N53" s="3"/>
      <c r="O53" s="1"/>
      <c r="P53" s="1"/>
      <c r="Q53" s="1"/>
    </row>
    <row r="54" spans="1:17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3"/>
      <c r="N54" s="3"/>
      <c r="O54" s="1"/>
      <c r="P54" s="1"/>
      <c r="Q54" s="1"/>
    </row>
    <row r="55" spans="1:1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3"/>
      <c r="N55" s="3"/>
      <c r="O55" s="1"/>
      <c r="P55" s="1"/>
      <c r="Q55" s="1"/>
    </row>
    <row r="56" spans="1:17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3"/>
      <c r="N56" s="3"/>
      <c r="O56" s="1"/>
      <c r="P56" s="1"/>
      <c r="Q56" s="1"/>
    </row>
    <row r="57" spans="1:1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3"/>
      <c r="N57" s="3"/>
      <c r="O57" s="1"/>
      <c r="P57" s="1"/>
      <c r="Q57" s="1"/>
    </row>
    <row r="58" spans="1:17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3"/>
      <c r="N58" s="3"/>
      <c r="O58" s="1"/>
      <c r="P58" s="1"/>
      <c r="Q58" s="1"/>
    </row>
    <row r="59" spans="1:17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3"/>
      <c r="N59" s="3"/>
      <c r="O59" s="1"/>
      <c r="P59" s="1"/>
      <c r="Q59" s="1"/>
    </row>
    <row r="60" spans="1:17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3"/>
      <c r="N60" s="3"/>
      <c r="O60" s="1"/>
      <c r="P60" s="1"/>
      <c r="Q60" s="1"/>
    </row>
    <row r="61" spans="1:17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3"/>
      <c r="N61" s="3"/>
      <c r="O61" s="1"/>
      <c r="P61" s="1"/>
      <c r="Q61" s="1"/>
    </row>
    <row r="62" spans="1:17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3"/>
      <c r="N62" s="3"/>
      <c r="O62" s="1"/>
      <c r="P62" s="1"/>
      <c r="Q62" s="1"/>
    </row>
    <row r="63" spans="1:17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3"/>
      <c r="N63" s="3"/>
      <c r="O63" s="1"/>
      <c r="P63" s="1"/>
      <c r="Q63" s="1"/>
    </row>
    <row r="64" spans="1:17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3"/>
      <c r="N64" s="3"/>
      <c r="O64" s="1"/>
      <c r="P64" s="1"/>
      <c r="Q64" s="1"/>
    </row>
    <row r="65" spans="1:3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3"/>
      <c r="N65" s="3"/>
      <c r="O65" s="1"/>
      <c r="P65" s="1"/>
      <c r="Q65" s="1"/>
    </row>
    <row r="66" spans="1:3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3"/>
      <c r="N66" s="3"/>
      <c r="O66" s="1"/>
      <c r="P66" s="1"/>
      <c r="Q66" s="1"/>
    </row>
    <row r="67" spans="1:3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3"/>
      <c r="N67" s="3"/>
      <c r="O67" s="1"/>
      <c r="P67" s="1"/>
      <c r="Q67" s="1"/>
    </row>
    <row r="68" spans="1:3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3"/>
      <c r="N68" s="3"/>
      <c r="O68" s="1"/>
      <c r="P68" s="1"/>
      <c r="Q68" s="1"/>
    </row>
    <row r="69" spans="1:3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3"/>
      <c r="N69" s="3"/>
      <c r="O69" s="1"/>
      <c r="P69" s="1"/>
      <c r="Q69" s="1"/>
    </row>
    <row r="70" spans="1:3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3"/>
      <c r="N70" s="3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:3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3"/>
      <c r="N71" s="3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:3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3"/>
      <c r="N72" s="3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3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3"/>
      <c r="N73" s="3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3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3"/>
      <c r="N74" s="3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3"/>
      <c r="N75" s="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3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3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:3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3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:3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3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:3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3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3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:3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3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1:3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1:3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1:3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1:3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1:3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1:3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1:3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1:3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1:3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1:3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1:3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1:3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1:3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3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3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3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3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1:3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1:3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1:3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1:3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1:3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1:3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1:3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1:3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1:3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1:3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1:3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1:3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1:3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1:3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1:3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1:3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1:3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1:3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3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1:3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1:3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1:3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1:3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1:3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1:3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1:3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1:3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1:3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1:3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1:3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:3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:3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:3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1:3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1:3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1:3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1:3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1:3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1:3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3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3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3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3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1:3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1:3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1:3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1:3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1:3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1:3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1:3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1:3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1:3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1:3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1:3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1:3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1:3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1:3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1:3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1:3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1:3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1:3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1:3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1:3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1:3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1:3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1:3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1:3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1:3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1:3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1:3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1:3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1:3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1:3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1:3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1:3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1:3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1:3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1:3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1:3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1:3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1:3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1:3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1:3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1:3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1:3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1:3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1: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1:3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1:3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  <row r="342" spans="1:3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</row>
    <row r="343" spans="1:3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</row>
    <row r="344" spans="1:3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</row>
    <row r="345" spans="1:3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</row>
    <row r="346" spans="1:3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</row>
    <row r="347" spans="1:3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</row>
    <row r="348" spans="1:3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</row>
    <row r="349" spans="1:3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</row>
    <row r="350" spans="1:3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</row>
    <row r="351" spans="1:3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</row>
    <row r="352" spans="1:3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</row>
    <row r="353" spans="1:3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</row>
    <row r="354" spans="1:3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</row>
    <row r="355" spans="1:3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</row>
    <row r="356" spans="1:3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</row>
    <row r="357" spans="1:3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</row>
    <row r="358" spans="1:3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</row>
    <row r="359" spans="1:3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</row>
    <row r="360" spans="1:3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</row>
    <row r="361" spans="1:3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</row>
    <row r="362" spans="1:3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</row>
    <row r="363" spans="1:3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</row>
    <row r="364" spans="1:3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</row>
    <row r="365" spans="1:3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</row>
    <row r="366" spans="1:3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</row>
    <row r="367" spans="1:3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</row>
    <row r="368" spans="1:3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</row>
    <row r="369" spans="1:3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</row>
    <row r="370" spans="1:3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</row>
    <row r="371" spans="1:3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</row>
    <row r="372" spans="1:3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</row>
    <row r="373" spans="1:3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</row>
    <row r="374" spans="1:3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</row>
    <row r="375" spans="1:3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</row>
    <row r="376" spans="1:3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</row>
    <row r="377" spans="1:3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</row>
    <row r="378" spans="1:3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</row>
    <row r="379" spans="1:3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</row>
    <row r="380" spans="1:3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</row>
    <row r="381" spans="1:3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</row>
    <row r="382" spans="1:3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</row>
    <row r="383" spans="1:3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</row>
    <row r="384" spans="1:3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</row>
    <row r="385" spans="1:3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</row>
    <row r="386" spans="1:3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</row>
    <row r="387" spans="1:3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</row>
    <row r="388" spans="1:3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</row>
    <row r="389" spans="1:3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</row>
    <row r="390" spans="1:3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</row>
    <row r="391" spans="1:3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</row>
    <row r="392" spans="1:3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</row>
    <row r="393" spans="1:3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</row>
    <row r="394" spans="1:3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</row>
    <row r="395" spans="1:3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</row>
    <row r="396" spans="1:3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</row>
    <row r="397" spans="1:3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</row>
    <row r="398" spans="1:3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</row>
    <row r="399" spans="1:3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</row>
    <row r="400" spans="1:3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</row>
    <row r="401" spans="1:3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</row>
    <row r="402" spans="1:3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</row>
    <row r="403" spans="1:3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</row>
    <row r="404" spans="1:3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</row>
    <row r="405" spans="1:3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</row>
    <row r="406" spans="1:3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</row>
    <row r="407" spans="1:3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</row>
    <row r="408" spans="1:3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</row>
    <row r="409" spans="1:3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</row>
    <row r="410" spans="1:3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</row>
    <row r="411" spans="1:3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</row>
    <row r="412" spans="1:3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</row>
    <row r="413" spans="1:3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</row>
    <row r="414" spans="1:3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</row>
    <row r="415" spans="1:3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</row>
    <row r="416" spans="1:3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</row>
    <row r="417" spans="1:3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</row>
    <row r="418" spans="1:3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</row>
    <row r="419" spans="1:3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</row>
    <row r="420" spans="1:3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</row>
    <row r="421" spans="1:3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</row>
    <row r="422" spans="1:3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</row>
    <row r="423" spans="1:3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</row>
    <row r="424" spans="1:3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</row>
    <row r="425" spans="1:3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</row>
    <row r="426" spans="1:3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</row>
    <row r="427" spans="1:3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</row>
    <row r="428" spans="1:3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</row>
    <row r="429" spans="1:3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</row>
    <row r="430" spans="1:3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</row>
    <row r="431" spans="1:3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</row>
    <row r="432" spans="1:3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</row>
    <row r="433" spans="1:3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</row>
    <row r="434" spans="1:3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</row>
    <row r="435" spans="1:3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</row>
    <row r="436" spans="1:3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</row>
    <row r="437" spans="1:3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</row>
    <row r="438" spans="1:3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</row>
    <row r="439" spans="1: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</row>
    <row r="440" spans="1:3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</row>
    <row r="441" spans="1:3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</row>
    <row r="442" spans="1:3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</row>
    <row r="443" spans="1:3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</row>
    <row r="444" spans="1:3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</row>
    <row r="445" spans="1:3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</row>
    <row r="446" spans="1:3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</row>
    <row r="447" spans="1:3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</row>
    <row r="448" spans="1:3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</row>
    <row r="449" spans="1:3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</row>
    <row r="450" spans="1:3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</row>
    <row r="451" spans="1:3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</row>
    <row r="452" spans="1:3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</row>
    <row r="453" spans="1:3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</row>
    <row r="454" spans="1:3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</row>
    <row r="455" spans="1:3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</row>
    <row r="456" spans="1:3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</row>
    <row r="457" spans="1:3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</row>
    <row r="458" spans="1:3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</row>
    <row r="459" spans="1:3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</row>
    <row r="460" spans="1:3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</row>
    <row r="461" spans="1:3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</row>
    <row r="462" spans="1:3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</row>
    <row r="463" spans="1:3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</row>
    <row r="464" spans="1:3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</row>
    <row r="465" spans="1:3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</row>
    <row r="466" spans="1:3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</row>
    <row r="467" spans="1:3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</row>
    <row r="468" spans="1:3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</row>
    <row r="469" spans="1:3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</row>
    <row r="470" spans="1:3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</row>
    <row r="471" spans="1:3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</row>
    <row r="472" spans="1:3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</row>
    <row r="473" spans="1:3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</row>
    <row r="474" spans="1:3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</row>
    <row r="475" spans="1:3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</row>
    <row r="476" spans="1:3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</row>
    <row r="477" spans="1:3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</row>
    <row r="478" spans="1:3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</row>
    <row r="479" spans="1:3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</row>
    <row r="480" spans="1:3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</row>
    <row r="481" spans="1:3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</row>
    <row r="482" spans="1:3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</row>
    <row r="483" spans="1:3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</row>
    <row r="484" spans="1:3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</row>
    <row r="485" spans="1:3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</row>
    <row r="486" spans="1:3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</row>
    <row r="487" spans="1:3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</row>
    <row r="488" spans="1:3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</row>
    <row r="489" spans="1:3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</row>
    <row r="490" spans="1:3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</row>
    <row r="491" spans="1:3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</row>
    <row r="492" spans="1:3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</row>
    <row r="493" spans="1:3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</row>
    <row r="494" spans="1:3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</row>
    <row r="495" spans="1:3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</row>
    <row r="496" spans="1:3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</row>
    <row r="497" spans="1:3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</row>
    <row r="498" spans="1:3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</row>
    <row r="499" spans="1:3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</row>
    <row r="500" spans="1:3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</row>
    <row r="501" spans="1:3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</row>
    <row r="502" spans="1:3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</row>
    <row r="503" spans="1:3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</row>
    <row r="504" spans="1:3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</row>
    <row r="505" spans="1:3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</row>
    <row r="506" spans="1:3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</row>
    <row r="507" spans="1:3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</row>
    <row r="508" spans="1:3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</row>
    <row r="509" spans="1:3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</row>
    <row r="510" spans="1:3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</row>
    <row r="511" spans="1:3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</row>
    <row r="512" spans="1:3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</row>
    <row r="513" spans="1:3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</row>
    <row r="514" spans="1:3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</row>
    <row r="515" spans="1:3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</row>
    <row r="516" spans="1:3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</row>
    <row r="517" spans="1:3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</row>
    <row r="518" spans="1:3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</row>
    <row r="519" spans="1:3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</row>
    <row r="520" spans="1:3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</row>
    <row r="521" spans="1:3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</row>
    <row r="522" spans="1:3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</row>
    <row r="523" spans="1:3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</row>
    <row r="524" spans="1:3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</row>
    <row r="525" spans="1:3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</row>
    <row r="526" spans="1:3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</row>
    <row r="527" spans="1:3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</row>
    <row r="528" spans="1:3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</row>
    <row r="529" spans="1:3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</row>
    <row r="530" spans="1:3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</row>
    <row r="531" spans="1:3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</row>
    <row r="532" spans="1:3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</row>
    <row r="533" spans="1:3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</row>
    <row r="534" spans="1:3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</row>
    <row r="535" spans="1:3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</row>
    <row r="536" spans="1:3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</row>
    <row r="537" spans="1:3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</row>
    <row r="538" spans="1:3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</row>
    <row r="539" spans="1: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</row>
    <row r="540" spans="1:3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</row>
    <row r="541" spans="1:3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</row>
    <row r="542" spans="1:3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</row>
    <row r="543" spans="1:3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</row>
    <row r="544" spans="1:3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</row>
    <row r="545" spans="1:3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</row>
    <row r="546" spans="1:3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</row>
    <row r="547" spans="1:3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</row>
    <row r="548" spans="1:3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</row>
    <row r="549" spans="1:3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</row>
    <row r="550" spans="1:3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</row>
    <row r="551" spans="1:3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</row>
    <row r="552" spans="1:3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</row>
    <row r="553" spans="1:3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</row>
    <row r="554" spans="1:3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</row>
    <row r="555" spans="1:3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</row>
    <row r="556" spans="1:3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</row>
    <row r="557" spans="1:3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</row>
    <row r="558" spans="1:3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</row>
    <row r="559" spans="1:3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</row>
    <row r="560" spans="1:3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</row>
    <row r="561" spans="1:3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</row>
    <row r="562" spans="1:3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</row>
    <row r="563" spans="1:3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</row>
    <row r="564" spans="1:3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</row>
    <row r="565" spans="1:3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</row>
    <row r="566" spans="1:3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</row>
    <row r="567" spans="1:3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</row>
    <row r="568" spans="1:3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</row>
    <row r="569" spans="1:3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</row>
    <row r="570" spans="1:3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</row>
    <row r="571" spans="1:3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</row>
    <row r="572" spans="1:3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</row>
    <row r="573" spans="1:3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</row>
    <row r="574" spans="1:3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</row>
    <row r="575" spans="1:3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</row>
    <row r="576" spans="1:3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</row>
    <row r="577" spans="1:3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</row>
    <row r="578" spans="1:3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</row>
    <row r="579" spans="1:3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</row>
    <row r="580" spans="1:3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</row>
    <row r="581" spans="1:3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</row>
    <row r="582" spans="1:3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</row>
    <row r="583" spans="1:3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</row>
    <row r="584" spans="1:3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</row>
    <row r="585" spans="1:3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</row>
    <row r="586" spans="1:3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</row>
    <row r="587" spans="1:3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</row>
    <row r="588" spans="1:3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</row>
    <row r="589" spans="1:3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</row>
    <row r="590" spans="1:3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</row>
    <row r="591" spans="1:3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</row>
    <row r="592" spans="1:3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</row>
    <row r="593" spans="1:3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</row>
    <row r="594" spans="1:3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</row>
    <row r="595" spans="1:3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</row>
    <row r="596" spans="1:3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</row>
    <row r="597" spans="1:3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</row>
    <row r="598" spans="1:3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</row>
    <row r="599" spans="1:3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</row>
    <row r="600" spans="1:3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</row>
    <row r="601" spans="1:3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</row>
    <row r="602" spans="1:3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</row>
    <row r="603" spans="1:3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</row>
    <row r="604" spans="1:3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</row>
    <row r="605" spans="1:3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</row>
    <row r="606" spans="1:3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</row>
    <row r="607" spans="1:3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</row>
    <row r="608" spans="1:3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</row>
    <row r="609" spans="1:3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</row>
    <row r="610" spans="1:3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</row>
    <row r="611" spans="1:3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</row>
    <row r="612" spans="1:3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</row>
    <row r="613" spans="1:3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</row>
    <row r="614" spans="1:3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</row>
    <row r="615" spans="1:3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</row>
    <row r="616" spans="1:3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</row>
    <row r="617" spans="1:3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</row>
    <row r="618" spans="1:3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</row>
    <row r="619" spans="1:3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</row>
    <row r="620" spans="1:3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</row>
    <row r="621" spans="1:3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</row>
    <row r="622" spans="1:3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</row>
    <row r="623" spans="1:3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</row>
    <row r="624" spans="1:3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</row>
    <row r="625" spans="1:3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</row>
    <row r="626" spans="1:3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</row>
    <row r="627" spans="1:3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</row>
    <row r="628" spans="1:3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</row>
    <row r="629" spans="1:3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</row>
    <row r="630" spans="1:3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</row>
    <row r="631" spans="1:3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</row>
    <row r="632" spans="1:3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</row>
    <row r="633" spans="1:3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</row>
    <row r="634" spans="1:3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</row>
    <row r="635" spans="1:3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</row>
    <row r="636" spans="1:3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</row>
    <row r="637" spans="1:3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</row>
    <row r="638" spans="1:3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</row>
    <row r="639" spans="1: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</row>
    <row r="640" spans="1:3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</row>
    <row r="641" spans="1:3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</row>
    <row r="642" spans="1:3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</row>
    <row r="643" spans="1:3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</row>
    <row r="644" spans="1:3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</row>
    <row r="645" spans="1:3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</row>
    <row r="646" spans="1:3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</row>
    <row r="647" spans="1:3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</row>
    <row r="648" spans="1:3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</row>
    <row r="649" spans="1:3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</row>
    <row r="650" spans="1:3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</row>
    <row r="651" spans="1:3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</row>
    <row r="652" spans="1:3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</row>
    <row r="653" spans="1:3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</row>
    <row r="654" spans="1:3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</row>
    <row r="655" spans="1:3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</row>
    <row r="656" spans="1:3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</row>
    <row r="657" spans="1:3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</row>
    <row r="658" spans="1:3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</row>
    <row r="659" spans="1:3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</row>
    <row r="660" spans="1:3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</row>
    <row r="661" spans="1:3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</row>
    <row r="662" spans="1:3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</row>
    <row r="663" spans="1:3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</row>
    <row r="664" spans="1:3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</row>
    <row r="665" spans="1:3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</row>
    <row r="666" spans="1:3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</row>
    <row r="667" spans="1:3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</row>
    <row r="668" spans="1:3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</row>
    <row r="669" spans="1:3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</row>
    <row r="670" spans="1:3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</row>
    <row r="671" spans="1:3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</row>
    <row r="672" spans="1:3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</row>
    <row r="673" spans="1:3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</row>
    <row r="674" spans="1:3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</row>
    <row r="675" spans="1:3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</row>
    <row r="676" spans="1:3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</row>
    <row r="677" spans="1:3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</row>
    <row r="678" spans="1:3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</row>
    <row r="679" spans="1:3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</row>
    <row r="680" spans="1:3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</row>
    <row r="681" spans="1:3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</row>
    <row r="682" spans="1:3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</row>
    <row r="683" spans="1:3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</row>
    <row r="684" spans="1:3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</row>
    <row r="685" spans="1:3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</row>
    <row r="686" spans="1:3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</row>
    <row r="687" spans="1:3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</row>
    <row r="688" spans="1:3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</row>
    <row r="689" spans="1:3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</row>
    <row r="690" spans="1:3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</row>
    <row r="691" spans="1:3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</row>
    <row r="692" spans="1:3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</row>
    <row r="693" spans="1:3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</row>
    <row r="694" spans="1:3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</row>
    <row r="695" spans="1:3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</row>
    <row r="696" spans="1:3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</row>
    <row r="697" spans="1:3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</row>
    <row r="698" spans="1:3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</row>
    <row r="699" spans="1:3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</row>
    <row r="700" spans="1:3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</row>
    <row r="701" spans="1:3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</row>
    <row r="702" spans="1:3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</row>
    <row r="703" spans="1:3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</row>
    <row r="704" spans="1:3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</row>
    <row r="705" spans="1:3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</row>
    <row r="706" spans="1:3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</row>
    <row r="707" spans="1:3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</row>
    <row r="708" spans="1:3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</row>
    <row r="709" spans="1:3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</row>
    <row r="710" spans="1:3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</row>
    <row r="711" spans="1:3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</row>
    <row r="712" spans="1:3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</row>
    <row r="713" spans="1:3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</row>
    <row r="714" spans="1:3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</row>
    <row r="715" spans="1:3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</row>
    <row r="716" spans="1:3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</row>
    <row r="717" spans="1:3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</row>
    <row r="718" spans="1:3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</row>
    <row r="719" spans="1:3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</row>
    <row r="720" spans="1:3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</row>
    <row r="721" spans="1:3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</row>
    <row r="722" spans="1:3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</row>
    <row r="723" spans="1:3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</row>
    <row r="724" spans="1:3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</row>
    <row r="725" spans="1:3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</row>
    <row r="726" spans="1:3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</row>
    <row r="727" spans="1:3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</row>
    <row r="728" spans="1:3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</row>
    <row r="729" spans="1:3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</row>
    <row r="730" spans="1:3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</row>
    <row r="731" spans="1:3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</row>
    <row r="732" spans="1:3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</row>
    <row r="733" spans="1:3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</row>
    <row r="734" spans="1:3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</row>
    <row r="735" spans="1:3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</row>
    <row r="736" spans="1:3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</row>
    <row r="737" spans="1:3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</row>
    <row r="738" spans="1:3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</row>
    <row r="739" spans="1: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</row>
    <row r="740" spans="1:3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</row>
    <row r="741" spans="1:3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</row>
    <row r="742" spans="1:3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</row>
    <row r="743" spans="1:3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</row>
    <row r="744" spans="1:3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</row>
    <row r="745" spans="1:3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</row>
    <row r="746" spans="1:3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</row>
    <row r="747" spans="1:3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</row>
    <row r="748" spans="1:3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</row>
    <row r="749" spans="1:3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</row>
    <row r="750" spans="1:3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</row>
    <row r="751" spans="1:3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</row>
    <row r="752" spans="1:3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</row>
    <row r="753" spans="1:3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</row>
    <row r="754" spans="1:3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</row>
    <row r="755" spans="1:3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</row>
    <row r="756" spans="1:3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</row>
    <row r="757" spans="1:3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</row>
    <row r="758" spans="1:3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</row>
    <row r="759" spans="1:3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</row>
    <row r="760" spans="1:3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</row>
    <row r="761" spans="1:3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</row>
    <row r="762" spans="1:3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</row>
    <row r="763" spans="1:3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</row>
    <row r="764" spans="1:3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</row>
    <row r="765" spans="1:3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</row>
    <row r="766" spans="1:3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</row>
    <row r="767" spans="1:3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</row>
    <row r="768" spans="1:3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</row>
    <row r="769" spans="1:3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</row>
    <row r="770" spans="1:3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</row>
    <row r="771" spans="1:3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</row>
    <row r="772" spans="1:3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</row>
    <row r="773" spans="1:3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</row>
    <row r="774" spans="1:3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</row>
    <row r="775" spans="1:3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</row>
    <row r="776" spans="1:3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</row>
    <row r="777" spans="1:3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</row>
    <row r="778" spans="1:3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</row>
    <row r="779" spans="1:3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</row>
    <row r="780" spans="1:3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</row>
    <row r="781" spans="1:3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</row>
    <row r="782" spans="1:3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</row>
    <row r="783" spans="1:3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</row>
    <row r="784" spans="1:3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</row>
    <row r="785" spans="1:3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</row>
    <row r="786" spans="1:3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</row>
    <row r="787" spans="1:3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</row>
    <row r="788" spans="1:3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</row>
    <row r="789" spans="1:3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</row>
    <row r="790" spans="1:3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</row>
    <row r="791" spans="1:3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</row>
    <row r="792" spans="1:3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</row>
    <row r="793" spans="1:3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</row>
    <row r="794" spans="1:3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</row>
    <row r="795" spans="1:3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</row>
    <row r="796" spans="1:3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</row>
    <row r="797" spans="1:3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</row>
    <row r="798" spans="1:3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</row>
    <row r="799" spans="1:3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</row>
    <row r="800" spans="1:3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</row>
    <row r="801" spans="1:3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</row>
    <row r="802" spans="1:3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</row>
    <row r="803" spans="1:3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</row>
    <row r="804" spans="1:3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</row>
    <row r="805" spans="1:3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</row>
    <row r="806" spans="1:3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</row>
    <row r="807" spans="1:3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</row>
    <row r="808" spans="1:3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</row>
    <row r="809" spans="1:3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</row>
    <row r="810" spans="1:3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</row>
    <row r="811" spans="1:3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</row>
    <row r="812" spans="1:3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</row>
    <row r="813" spans="1:3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</row>
    <row r="814" spans="1:3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</row>
    <row r="815" spans="1:3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</row>
    <row r="816" spans="1:3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</row>
    <row r="817" spans="1:3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</row>
    <row r="818" spans="1:3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</row>
    <row r="819" spans="1:3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</row>
    <row r="820" spans="1:3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</row>
    <row r="821" spans="1:3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</row>
    <row r="822" spans="1:3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</row>
    <row r="823" spans="1:3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</row>
    <row r="824" spans="1:3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</row>
    <row r="825" spans="1:3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</row>
    <row r="826" spans="1:3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</row>
    <row r="827" spans="1:3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</row>
    <row r="828" spans="1:3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</row>
    <row r="829" spans="1:3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</row>
    <row r="830" spans="1:3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</row>
    <row r="831" spans="1:3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</row>
    <row r="832" spans="1:3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</row>
    <row r="833" spans="1:3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</row>
    <row r="834" spans="1:3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</row>
    <row r="835" spans="1:3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</row>
    <row r="836" spans="1:3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</row>
    <row r="837" spans="1:3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</row>
    <row r="838" spans="1:3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</row>
    <row r="839" spans="1: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</row>
    <row r="840" spans="1:3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</row>
    <row r="841" spans="1:3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</row>
    <row r="842" spans="1:3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</row>
    <row r="843" spans="1:3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</row>
    <row r="844" spans="1:3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</row>
    <row r="845" spans="1:3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</row>
    <row r="846" spans="1:3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</row>
    <row r="847" spans="1:3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</row>
    <row r="848" spans="1:3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</row>
    <row r="849" spans="1:3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</row>
    <row r="850" spans="1:3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</row>
    <row r="851" spans="1:3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</row>
    <row r="852" spans="1:3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</row>
    <row r="853" spans="1:3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</row>
    <row r="854" spans="1:3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</row>
    <row r="855" spans="1:3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</row>
    <row r="856" spans="1:3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</row>
    <row r="857" spans="1:3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</row>
    <row r="858" spans="1:3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</row>
    <row r="859" spans="1:3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</row>
    <row r="860" spans="1:3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</row>
    <row r="861" spans="1:3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</row>
    <row r="862" spans="1:3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</row>
    <row r="863" spans="1:3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</row>
    <row r="864" spans="1:3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</row>
    <row r="865" spans="1:3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</row>
    <row r="866" spans="1:3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</row>
    <row r="867" spans="1:3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</row>
    <row r="868" spans="1:3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</row>
    <row r="869" spans="1:3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</row>
    <row r="870" spans="1:3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</row>
    <row r="871" spans="1:3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</row>
    <row r="872" spans="1:3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</row>
    <row r="873" spans="1:3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</row>
    <row r="874" spans="1:3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</row>
    <row r="875" spans="1:3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</row>
    <row r="876" spans="1:3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</row>
    <row r="877" spans="1:3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</row>
    <row r="878" spans="1:3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</row>
    <row r="879" spans="1:3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</row>
    <row r="880" spans="1:3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</row>
    <row r="881" spans="1:3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</row>
    <row r="882" spans="1:3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</row>
    <row r="883" spans="1:3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</row>
    <row r="884" spans="1:3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</row>
    <row r="885" spans="1:3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</row>
    <row r="886" spans="1:3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</row>
    <row r="887" spans="1:3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</row>
    <row r="888" spans="1:3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</row>
    <row r="889" spans="1:3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</row>
    <row r="890" spans="1:3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</row>
    <row r="891" spans="1:3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</row>
    <row r="892" spans="1:3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</row>
    <row r="893" spans="1:3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</row>
    <row r="894" spans="1:3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</row>
    <row r="895" spans="1:3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</row>
    <row r="896" spans="1:3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</row>
    <row r="897" spans="1:3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</row>
    <row r="898" spans="1:3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</row>
    <row r="899" spans="1:3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</row>
    <row r="900" spans="1:3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</row>
    <row r="901" spans="1:3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</row>
    <row r="902" spans="1:3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</row>
    <row r="903" spans="1:3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</row>
    <row r="904" spans="1:3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</row>
    <row r="905" spans="1:3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</row>
    <row r="906" spans="1:3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</row>
    <row r="907" spans="1:3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</row>
    <row r="908" spans="1:3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</row>
    <row r="909" spans="1:3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</row>
    <row r="910" spans="1:3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</row>
    <row r="911" spans="1:3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</row>
    <row r="912" spans="1:3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</row>
    <row r="913" spans="1:3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</row>
    <row r="914" spans="1:3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</row>
    <row r="915" spans="1:3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</row>
    <row r="916" spans="1:3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</row>
    <row r="917" spans="1:3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</row>
    <row r="918" spans="1:3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</row>
    <row r="919" spans="1:3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</row>
    <row r="920" spans="1:3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</row>
    <row r="921" spans="1:3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</row>
    <row r="922" spans="1:3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</row>
    <row r="923" spans="1:3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</row>
    <row r="924" spans="1:3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</row>
    <row r="925" spans="1:3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</row>
    <row r="926" spans="1:3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</row>
    <row r="927" spans="1:3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</row>
    <row r="928" spans="1:3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</row>
    <row r="929" spans="1:3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</row>
    <row r="930" spans="1:3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</row>
    <row r="931" spans="1:3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</row>
    <row r="932" spans="1:3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</row>
    <row r="933" spans="1:3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</row>
    <row r="934" spans="1:3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</row>
    <row r="935" spans="1:3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</row>
    <row r="936" spans="1:3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</row>
    <row r="937" spans="1:3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</row>
    <row r="938" spans="1:3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</row>
    <row r="939" spans="1: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</row>
    <row r="940" spans="1:3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</row>
    <row r="941" spans="1:3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</row>
    <row r="942" spans="1:3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</row>
    <row r="943" spans="1:3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</row>
    <row r="944" spans="1:3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</row>
    <row r="945" spans="1:3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</row>
    <row r="946" spans="1:3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</row>
    <row r="947" spans="1:3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</row>
    <row r="948" spans="1:3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</row>
    <row r="949" spans="1:3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</row>
    <row r="950" spans="1:3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</row>
    <row r="951" spans="1:3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</row>
    <row r="952" spans="1:3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</row>
    <row r="953" spans="1:3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</row>
    <row r="954" spans="1:3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</row>
    <row r="955" spans="1:3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</row>
    <row r="956" spans="1:3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</row>
    <row r="957" spans="1:3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</row>
    <row r="958" spans="1:3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</row>
    <row r="959" spans="1:3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</row>
    <row r="960" spans="1:3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</row>
    <row r="961" spans="1:3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</row>
    <row r="962" spans="1:3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</row>
    <row r="963" spans="1:3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</row>
    <row r="964" spans="1:3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</row>
    <row r="965" spans="1:3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</row>
    <row r="966" spans="1:3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</row>
    <row r="967" spans="1:3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</row>
    <row r="968" spans="1:3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</row>
    <row r="969" spans="1:3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</row>
    <row r="970" spans="1:3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</row>
    <row r="971" spans="1:3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</row>
    <row r="972" spans="1:3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</row>
    <row r="973" spans="1:3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</row>
    <row r="974" spans="1:3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</row>
    <row r="975" spans="1:3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</row>
    <row r="976" spans="1:3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</row>
    <row r="977" spans="1:3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</row>
    <row r="978" spans="1:3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</row>
    <row r="979" spans="1:3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</row>
    <row r="980" spans="1:3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</row>
    <row r="981" spans="1:3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</row>
    <row r="982" spans="1:3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</row>
    <row r="983" spans="1:3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</row>
    <row r="984" spans="1:3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</row>
    <row r="985" spans="1:3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</row>
    <row r="986" spans="1:3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</row>
    <row r="987" spans="1:3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</row>
    <row r="988" spans="1:3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</row>
    <row r="989" spans="1:3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</row>
    <row r="990" spans="1:3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</row>
    <row r="991" spans="1:3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</row>
    <row r="992" spans="1:3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</row>
    <row r="993" spans="1:3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"/>
      <c r="M993" s="3"/>
      <c r="N993" s="3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</row>
    <row r="994" spans="1:3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"/>
      <c r="M994" s="3"/>
      <c r="N994" s="3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</row>
    <row r="995" spans="1:3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"/>
      <c r="M995" s="3"/>
      <c r="N995" s="3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</row>
    <row r="996" spans="1:3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"/>
      <c r="M996" s="3"/>
      <c r="N996" s="3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</row>
    <row r="997" spans="1:3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"/>
      <c r="M997" s="3"/>
      <c r="N997" s="3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</row>
    <row r="998" spans="1:3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"/>
      <c r="M998" s="3"/>
      <c r="N998" s="3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</row>
  </sheetData>
  <mergeCells count="95">
    <mergeCell ref="J32:J33"/>
    <mergeCell ref="M32:Q33"/>
    <mergeCell ref="M34:Q35"/>
    <mergeCell ref="B34:L39"/>
    <mergeCell ref="M36:Q37"/>
    <mergeCell ref="M38:Q39"/>
    <mergeCell ref="B32:C33"/>
    <mergeCell ref="B10:C10"/>
    <mergeCell ref="B9:C9"/>
    <mergeCell ref="I15:L16"/>
    <mergeCell ref="M15:N16"/>
    <mergeCell ref="D14:I14"/>
    <mergeCell ref="N14:P14"/>
    <mergeCell ref="G15:G17"/>
    <mergeCell ref="H15:H17"/>
    <mergeCell ref="B15:B17"/>
    <mergeCell ref="C15:C17"/>
    <mergeCell ref="D15:D17"/>
    <mergeCell ref="E15:E17"/>
    <mergeCell ref="F15:F17"/>
    <mergeCell ref="C22:C23"/>
    <mergeCell ref="D32:I33"/>
    <mergeCell ref="B11:C11"/>
    <mergeCell ref="B12:C12"/>
    <mergeCell ref="B13:C13"/>
    <mergeCell ref="C20:C21"/>
    <mergeCell ref="B18:B21"/>
    <mergeCell ref="C18:C19"/>
    <mergeCell ref="E18:E19"/>
    <mergeCell ref="E20:E21"/>
    <mergeCell ref="E22:E23"/>
    <mergeCell ref="B22:B27"/>
    <mergeCell ref="C24:C25"/>
    <mergeCell ref="E24:E25"/>
    <mergeCell ref="C26:C27"/>
    <mergeCell ref="E26:E27"/>
    <mergeCell ref="P22:P23"/>
    <mergeCell ref="Q22:Q23"/>
    <mergeCell ref="O24:O25"/>
    <mergeCell ref="C28:C29"/>
    <mergeCell ref="B31:C31"/>
    <mergeCell ref="K31:L31"/>
    <mergeCell ref="M31:Q31"/>
    <mergeCell ref="O26:O27"/>
    <mergeCell ref="P26:P27"/>
    <mergeCell ref="Q26:Q27"/>
    <mergeCell ref="O28:O29"/>
    <mergeCell ref="P28:P29"/>
    <mergeCell ref="Q28:Q29"/>
    <mergeCell ref="B28:B29"/>
    <mergeCell ref="E28:E29"/>
    <mergeCell ref="D31:I31"/>
    <mergeCell ref="U15:V15"/>
    <mergeCell ref="U16:V16"/>
    <mergeCell ref="U17:V17"/>
    <mergeCell ref="P24:P25"/>
    <mergeCell ref="Q24:Q25"/>
    <mergeCell ref="O15:Q15"/>
    <mergeCell ref="O16:O17"/>
    <mergeCell ref="P16:P17"/>
    <mergeCell ref="Q16:Q17"/>
    <mergeCell ref="O18:O19"/>
    <mergeCell ref="P18:P19"/>
    <mergeCell ref="Q18:Q19"/>
    <mergeCell ref="O20:O21"/>
    <mergeCell ref="P20:P21"/>
    <mergeCell ref="Q20:Q21"/>
    <mergeCell ref="O22:O23"/>
    <mergeCell ref="U11:W11"/>
    <mergeCell ref="D12:I12"/>
    <mergeCell ref="N12:P12"/>
    <mergeCell ref="U12:W12"/>
    <mergeCell ref="D13:I13"/>
    <mergeCell ref="N13:P13"/>
    <mergeCell ref="U13:W13"/>
    <mergeCell ref="N11:P11"/>
    <mergeCell ref="J9:L14"/>
    <mergeCell ref="D11:I11"/>
    <mergeCell ref="T9:X9"/>
    <mergeCell ref="D10:I10"/>
    <mergeCell ref="U14:V14"/>
    <mergeCell ref="N10:P10"/>
    <mergeCell ref="M9:Q9"/>
    <mergeCell ref="C6:Q6"/>
    <mergeCell ref="D7:Q7"/>
    <mergeCell ref="D8:Q8"/>
    <mergeCell ref="D9:I9"/>
    <mergeCell ref="B2:C5"/>
    <mergeCell ref="D2:K3"/>
    <mergeCell ref="L2:O2"/>
    <mergeCell ref="P2:Q5"/>
    <mergeCell ref="L3:O3"/>
    <mergeCell ref="D4:K5"/>
    <mergeCell ref="L4:O4"/>
    <mergeCell ref="L5:O5"/>
  </mergeCells>
  <pageMargins left="0.62992125984251968" right="0.19685039370078741" top="0.23622047244094491" bottom="0.19685039370078741" header="0" footer="0"/>
  <pageSetup paperSize="9" scale="50" orientation="landscape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zoomScale="57" zoomScaleNormal="57" workbookViewId="0">
      <selection activeCell="K20" sqref="K20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customWidth="1"/>
    <col min="9" max="9" width="16.42578125" customWidth="1"/>
    <col min="10" max="10" width="20.85546875" customWidth="1"/>
    <col min="11" max="11" width="13.5703125" customWidth="1"/>
    <col min="12" max="12" width="15.85546875" customWidth="1"/>
    <col min="13" max="13" width="14.85546875" customWidth="1"/>
    <col min="14" max="14" width="21.140625" customWidth="1"/>
    <col min="15" max="17" width="16.85546875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7" width="12.5703125" customWidth="1"/>
  </cols>
  <sheetData>
    <row r="1" spans="1:37" ht="22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7.5" customHeight="1">
      <c r="A2" s="4"/>
      <c r="B2" s="290"/>
      <c r="C2" s="291"/>
      <c r="D2" s="296" t="s">
        <v>247</v>
      </c>
      <c r="E2" s="288"/>
      <c r="F2" s="288"/>
      <c r="G2" s="288"/>
      <c r="H2" s="288"/>
      <c r="I2" s="288"/>
      <c r="J2" s="288"/>
      <c r="K2" s="291"/>
      <c r="L2" s="298" t="s">
        <v>248</v>
      </c>
      <c r="M2" s="285"/>
      <c r="N2" s="285"/>
      <c r="O2" s="286"/>
      <c r="P2" s="290"/>
      <c r="Q2" s="291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37.5" customHeight="1">
      <c r="A3" s="4"/>
      <c r="B3" s="292"/>
      <c r="C3" s="293"/>
      <c r="D3" s="294"/>
      <c r="E3" s="297"/>
      <c r="F3" s="297"/>
      <c r="G3" s="297"/>
      <c r="H3" s="297"/>
      <c r="I3" s="297"/>
      <c r="J3" s="297"/>
      <c r="K3" s="295"/>
      <c r="L3" s="298" t="s">
        <v>249</v>
      </c>
      <c r="M3" s="285"/>
      <c r="N3" s="285"/>
      <c r="O3" s="286"/>
      <c r="P3" s="292"/>
      <c r="Q3" s="293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33.75" customHeight="1">
      <c r="A4" s="4"/>
      <c r="B4" s="292"/>
      <c r="C4" s="293"/>
      <c r="D4" s="296" t="s">
        <v>250</v>
      </c>
      <c r="E4" s="288"/>
      <c r="F4" s="288"/>
      <c r="G4" s="288"/>
      <c r="H4" s="288"/>
      <c r="I4" s="288"/>
      <c r="J4" s="288"/>
      <c r="K4" s="291"/>
      <c r="L4" s="298" t="s">
        <v>251</v>
      </c>
      <c r="M4" s="285"/>
      <c r="N4" s="285"/>
      <c r="O4" s="286"/>
      <c r="P4" s="292"/>
      <c r="Q4" s="293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8.25" customHeight="1">
      <c r="A5" s="4"/>
      <c r="B5" s="294"/>
      <c r="C5" s="295"/>
      <c r="D5" s="294"/>
      <c r="E5" s="297"/>
      <c r="F5" s="297"/>
      <c r="G5" s="297"/>
      <c r="H5" s="297"/>
      <c r="I5" s="297"/>
      <c r="J5" s="297"/>
      <c r="K5" s="295"/>
      <c r="L5" s="298" t="s">
        <v>252</v>
      </c>
      <c r="M5" s="285"/>
      <c r="N5" s="285"/>
      <c r="O5" s="286"/>
      <c r="P5" s="294"/>
      <c r="Q5" s="295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23.25" customHeight="1">
      <c r="A6" s="4"/>
      <c r="B6" s="4"/>
      <c r="C6" s="282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31.5" customHeight="1">
      <c r="A7" s="4"/>
      <c r="B7" s="7" t="s">
        <v>6</v>
      </c>
      <c r="C7" s="7" t="s">
        <v>7</v>
      </c>
      <c r="D7" s="284" t="s">
        <v>8</v>
      </c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6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36" customHeight="1">
      <c r="A8" s="4"/>
      <c r="B8" s="7" t="s">
        <v>9</v>
      </c>
      <c r="C8" s="68" t="s">
        <v>10</v>
      </c>
      <c r="D8" s="350" t="s">
        <v>11</v>
      </c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36" customHeight="1">
      <c r="A9" s="4"/>
      <c r="B9" s="330" t="s">
        <v>12</v>
      </c>
      <c r="C9" s="286"/>
      <c r="D9" s="289" t="s">
        <v>13</v>
      </c>
      <c r="E9" s="285"/>
      <c r="F9" s="285"/>
      <c r="G9" s="285"/>
      <c r="H9" s="285"/>
      <c r="I9" s="286"/>
      <c r="J9" s="368" t="s">
        <v>253</v>
      </c>
      <c r="K9" s="288"/>
      <c r="L9" s="291"/>
      <c r="M9" s="309" t="s">
        <v>15</v>
      </c>
      <c r="N9" s="285"/>
      <c r="O9" s="285"/>
      <c r="P9" s="285"/>
      <c r="Q9" s="286"/>
      <c r="R9" s="9"/>
      <c r="S9" s="4"/>
      <c r="T9" s="307"/>
      <c r="U9" s="283"/>
      <c r="V9" s="283"/>
      <c r="W9" s="283"/>
      <c r="X9" s="283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36" customHeight="1">
      <c r="A10" s="4"/>
      <c r="B10" s="330" t="s">
        <v>16</v>
      </c>
      <c r="C10" s="286"/>
      <c r="D10" s="289" t="s">
        <v>17</v>
      </c>
      <c r="E10" s="285"/>
      <c r="F10" s="285"/>
      <c r="G10" s="285"/>
      <c r="H10" s="285"/>
      <c r="I10" s="286"/>
      <c r="J10" s="292"/>
      <c r="K10" s="283"/>
      <c r="L10" s="293"/>
      <c r="M10" s="11" t="s">
        <v>18</v>
      </c>
      <c r="N10" s="308" t="s">
        <v>19</v>
      </c>
      <c r="O10" s="285"/>
      <c r="P10" s="286"/>
      <c r="Q10" s="11" t="s">
        <v>20</v>
      </c>
      <c r="R10" s="9"/>
      <c r="S10" s="4"/>
      <c r="T10" s="10"/>
      <c r="U10" s="10"/>
      <c r="V10" s="10"/>
      <c r="W10" s="10"/>
      <c r="X10" s="10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2" customHeight="1">
      <c r="A11" s="4"/>
      <c r="B11" s="324" t="s">
        <v>21</v>
      </c>
      <c r="C11" s="286"/>
      <c r="D11" s="300" t="s">
        <v>103</v>
      </c>
      <c r="E11" s="285"/>
      <c r="F11" s="285"/>
      <c r="G11" s="285"/>
      <c r="H11" s="285"/>
      <c r="I11" s="286"/>
      <c r="J11" s="292"/>
      <c r="K11" s="283"/>
      <c r="L11" s="293"/>
      <c r="M11" s="12"/>
      <c r="N11" s="305"/>
      <c r="O11" s="285"/>
      <c r="P11" s="286"/>
      <c r="Q11" s="13"/>
      <c r="R11" s="9"/>
      <c r="S11" s="4"/>
      <c r="T11" s="14"/>
      <c r="U11" s="299"/>
      <c r="V11" s="283"/>
      <c r="W11" s="283"/>
      <c r="X11" s="14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74.25" customHeight="1">
      <c r="A12" s="4"/>
      <c r="B12" s="325" t="s">
        <v>23</v>
      </c>
      <c r="C12" s="286"/>
      <c r="D12" s="300" t="s">
        <v>254</v>
      </c>
      <c r="E12" s="285"/>
      <c r="F12" s="285"/>
      <c r="G12" s="285"/>
      <c r="H12" s="285"/>
      <c r="I12" s="286"/>
      <c r="J12" s="292"/>
      <c r="K12" s="283"/>
      <c r="L12" s="293"/>
      <c r="M12" s="15"/>
      <c r="N12" s="301"/>
      <c r="O12" s="285"/>
      <c r="P12" s="286"/>
      <c r="Q12" s="16"/>
      <c r="R12" s="9"/>
      <c r="S12" s="4"/>
      <c r="T12" s="17"/>
      <c r="U12" s="302"/>
      <c r="V12" s="283"/>
      <c r="W12" s="283"/>
      <c r="X12" s="19"/>
      <c r="Y12" s="4"/>
      <c r="Z12" s="20"/>
      <c r="AA12" s="21"/>
      <c r="AB12" s="22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74.25" customHeight="1">
      <c r="A13" s="4"/>
      <c r="B13" s="326" t="s">
        <v>25</v>
      </c>
      <c r="C13" s="286"/>
      <c r="D13" s="363" t="s">
        <v>255</v>
      </c>
      <c r="E13" s="285"/>
      <c r="F13" s="285"/>
      <c r="G13" s="285"/>
      <c r="H13" s="285"/>
      <c r="I13" s="286"/>
      <c r="J13" s="292"/>
      <c r="K13" s="283"/>
      <c r="L13" s="293"/>
      <c r="M13" s="23"/>
      <c r="N13" s="304"/>
      <c r="O13" s="285"/>
      <c r="P13" s="286"/>
      <c r="Q13" s="24"/>
      <c r="R13" s="9"/>
      <c r="S13" s="4"/>
      <c r="T13" s="17"/>
      <c r="U13" s="302"/>
      <c r="V13" s="283"/>
      <c r="W13" s="283"/>
      <c r="X13" s="19"/>
      <c r="Y13" s="4"/>
      <c r="Z13" s="20"/>
      <c r="AA13" s="21"/>
      <c r="AB13" s="22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38.25" customHeight="1">
      <c r="A14" s="4"/>
      <c r="B14" s="69" t="s">
        <v>27</v>
      </c>
      <c r="C14" s="70" t="s">
        <v>232</v>
      </c>
      <c r="D14" s="357" t="s">
        <v>233</v>
      </c>
      <c r="E14" s="285"/>
      <c r="F14" s="285"/>
      <c r="G14" s="285"/>
      <c r="H14" s="285"/>
      <c r="I14" s="286"/>
      <c r="J14" s="294"/>
      <c r="K14" s="297"/>
      <c r="L14" s="295"/>
      <c r="M14" s="26"/>
      <c r="N14" s="304"/>
      <c r="O14" s="285"/>
      <c r="P14" s="286"/>
      <c r="Q14" s="27"/>
      <c r="R14" s="9"/>
      <c r="S14" s="4"/>
      <c r="T14" s="28"/>
      <c r="U14" s="302"/>
      <c r="V14" s="283"/>
      <c r="W14" s="18"/>
      <c r="X14" s="19"/>
      <c r="Y14" s="29"/>
      <c r="Z14" s="20"/>
      <c r="AA14" s="21"/>
      <c r="AB14" s="22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28.5" customHeight="1">
      <c r="A15" s="1"/>
      <c r="B15" s="314" t="s">
        <v>30</v>
      </c>
      <c r="C15" s="315" t="s">
        <v>31</v>
      </c>
      <c r="D15" s="314" t="s">
        <v>256</v>
      </c>
      <c r="E15" s="314" t="s">
        <v>33</v>
      </c>
      <c r="F15" s="314" t="s">
        <v>34</v>
      </c>
      <c r="G15" s="332" t="s">
        <v>257</v>
      </c>
      <c r="H15" s="314" t="s">
        <v>36</v>
      </c>
      <c r="I15" s="331" t="s">
        <v>37</v>
      </c>
      <c r="J15" s="288"/>
      <c r="K15" s="288"/>
      <c r="L15" s="291"/>
      <c r="M15" s="331" t="s">
        <v>38</v>
      </c>
      <c r="N15" s="291"/>
      <c r="O15" s="313" t="s">
        <v>39</v>
      </c>
      <c r="P15" s="285"/>
      <c r="Q15" s="286"/>
      <c r="R15" s="1"/>
      <c r="S15" s="1"/>
      <c r="T15" s="30"/>
      <c r="U15" s="310"/>
      <c r="V15" s="283"/>
      <c r="W15" s="1"/>
      <c r="X15" s="32"/>
      <c r="Y15" s="1"/>
      <c r="Z15" s="33"/>
      <c r="AA15" s="34"/>
      <c r="AB15" s="35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33.75" customHeight="1">
      <c r="A16" s="1"/>
      <c r="B16" s="329"/>
      <c r="C16" s="329"/>
      <c r="D16" s="329"/>
      <c r="E16" s="329"/>
      <c r="F16" s="329"/>
      <c r="G16" s="329"/>
      <c r="H16" s="329"/>
      <c r="I16" s="294"/>
      <c r="J16" s="297"/>
      <c r="K16" s="297"/>
      <c r="L16" s="295"/>
      <c r="M16" s="294"/>
      <c r="N16" s="295"/>
      <c r="O16" s="314" t="s">
        <v>40</v>
      </c>
      <c r="P16" s="314" t="s">
        <v>41</v>
      </c>
      <c r="Q16" s="315" t="s">
        <v>42</v>
      </c>
      <c r="R16" s="1"/>
      <c r="S16" s="1"/>
      <c r="T16" s="36"/>
      <c r="U16" s="310"/>
      <c r="V16" s="283"/>
      <c r="W16" s="1"/>
      <c r="X16" s="34"/>
      <c r="Y16" s="1"/>
      <c r="Z16" s="33"/>
      <c r="AA16" s="34"/>
      <c r="AB16" s="35"/>
      <c r="AC16" s="1"/>
      <c r="AD16" s="1"/>
      <c r="AE16" s="1"/>
      <c r="AF16" s="1"/>
      <c r="AG16" s="1"/>
      <c r="AH16" s="1"/>
      <c r="AI16" s="1"/>
      <c r="AJ16" s="1"/>
      <c r="AK16" s="1"/>
    </row>
    <row r="17" spans="1:39" ht="39.75" customHeight="1">
      <c r="A17" s="1"/>
      <c r="B17" s="312"/>
      <c r="C17" s="312"/>
      <c r="D17" s="312"/>
      <c r="E17" s="312"/>
      <c r="F17" s="312"/>
      <c r="G17" s="312"/>
      <c r="H17" s="312"/>
      <c r="I17" s="37" t="s">
        <v>43</v>
      </c>
      <c r="J17" s="37" t="s">
        <v>44</v>
      </c>
      <c r="K17" s="37" t="s">
        <v>45</v>
      </c>
      <c r="L17" s="38" t="s">
        <v>46</v>
      </c>
      <c r="M17" s="39" t="s">
        <v>47</v>
      </c>
      <c r="N17" s="40" t="s">
        <v>48</v>
      </c>
      <c r="O17" s="312"/>
      <c r="P17" s="312"/>
      <c r="Q17" s="312"/>
      <c r="R17" s="1"/>
      <c r="S17" s="1"/>
      <c r="T17" s="36"/>
      <c r="U17" s="310"/>
      <c r="V17" s="283"/>
      <c r="W17" s="1"/>
      <c r="X17" s="34"/>
      <c r="Y17" s="1"/>
      <c r="Z17" s="33"/>
      <c r="AA17" s="34"/>
      <c r="AB17" s="35"/>
      <c r="AC17" s="1"/>
      <c r="AD17" s="1"/>
      <c r="AE17" s="1"/>
      <c r="AF17" s="1"/>
      <c r="AG17" s="1"/>
      <c r="AH17" s="1"/>
      <c r="AI17" s="1"/>
      <c r="AJ17" s="1"/>
      <c r="AK17" s="1"/>
    </row>
    <row r="18" spans="1:39" ht="23.25" customHeight="1">
      <c r="A18" s="1"/>
      <c r="B18" s="365" t="s">
        <v>960</v>
      </c>
      <c r="C18" s="328" t="s">
        <v>258</v>
      </c>
      <c r="D18" s="39" t="s">
        <v>51</v>
      </c>
      <c r="E18" s="321" t="s">
        <v>59</v>
      </c>
      <c r="F18" s="40">
        <v>0</v>
      </c>
      <c r="G18" s="39" t="s">
        <v>51</v>
      </c>
      <c r="H18" s="42">
        <f t="shared" ref="H18:H21" si="0">I18+J18+K18+L18</f>
        <v>0</v>
      </c>
      <c r="I18" s="42">
        <v>0</v>
      </c>
      <c r="J18" s="42"/>
      <c r="K18" s="42"/>
      <c r="L18" s="42"/>
      <c r="M18" s="57"/>
      <c r="N18" s="57"/>
      <c r="O18" s="359"/>
      <c r="P18" s="359"/>
      <c r="Q18" s="360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9" ht="23.25" customHeight="1">
      <c r="A19" s="1"/>
      <c r="B19" s="329"/>
      <c r="C19" s="312"/>
      <c r="D19" s="39" t="s">
        <v>53</v>
      </c>
      <c r="E19" s="312"/>
      <c r="F19" s="58"/>
      <c r="G19" s="39" t="s">
        <v>54</v>
      </c>
      <c r="H19" s="42">
        <f t="shared" si="0"/>
        <v>0</v>
      </c>
      <c r="I19" s="42">
        <v>0</v>
      </c>
      <c r="J19" s="42"/>
      <c r="K19" s="42"/>
      <c r="L19" s="42"/>
      <c r="M19" s="49"/>
      <c r="N19" s="50"/>
      <c r="O19" s="312"/>
      <c r="P19" s="312"/>
      <c r="Q19" s="31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9" ht="22.5" customHeight="1">
      <c r="A20" s="1"/>
      <c r="B20" s="329"/>
      <c r="C20" s="358" t="s">
        <v>259</v>
      </c>
      <c r="D20" s="39" t="s">
        <v>51</v>
      </c>
      <c r="E20" s="321" t="s">
        <v>59</v>
      </c>
      <c r="F20" s="40">
        <v>0</v>
      </c>
      <c r="G20" s="39" t="s">
        <v>51</v>
      </c>
      <c r="H20" s="42">
        <f t="shared" si="0"/>
        <v>0</v>
      </c>
      <c r="I20" s="42">
        <v>0</v>
      </c>
      <c r="J20" s="42"/>
      <c r="K20" s="42"/>
      <c r="L20" s="42"/>
      <c r="M20" s="59"/>
      <c r="N20" s="59"/>
      <c r="O20" s="359"/>
      <c r="P20" s="359"/>
      <c r="Q20" s="360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9" ht="22.5" customHeight="1">
      <c r="A21" s="1"/>
      <c r="B21" s="329"/>
      <c r="C21" s="312"/>
      <c r="D21" s="39" t="s">
        <v>53</v>
      </c>
      <c r="E21" s="312"/>
      <c r="F21" s="58"/>
      <c r="G21" s="39" t="s">
        <v>54</v>
      </c>
      <c r="H21" s="42">
        <f t="shared" si="0"/>
        <v>0</v>
      </c>
      <c r="I21" s="42">
        <v>0</v>
      </c>
      <c r="J21" s="42"/>
      <c r="K21" s="42"/>
      <c r="L21" s="42"/>
      <c r="M21" s="49"/>
      <c r="N21" s="50"/>
      <c r="O21" s="312"/>
      <c r="P21" s="312"/>
      <c r="Q21" s="31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9" ht="18.75" customHeight="1">
      <c r="A22" s="1"/>
      <c r="B22" s="320"/>
      <c r="C22" s="316" t="s">
        <v>62</v>
      </c>
      <c r="D22" s="39" t="s">
        <v>51</v>
      </c>
      <c r="E22" s="321" t="s">
        <v>59</v>
      </c>
      <c r="F22" s="41">
        <f t="shared" ref="F22:F23" si="1">F20+F18</f>
        <v>0</v>
      </c>
      <c r="G22" s="39" t="s">
        <v>51</v>
      </c>
      <c r="H22" s="42">
        <f t="shared" ref="H22:H23" si="2">H18+H20</f>
        <v>0</v>
      </c>
      <c r="I22" s="42"/>
      <c r="J22" s="42"/>
      <c r="K22" s="42"/>
      <c r="L22" s="42"/>
      <c r="M22" s="49"/>
      <c r="N22" s="50"/>
      <c r="O22" s="359"/>
      <c r="P22" s="359"/>
      <c r="Q22" s="360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9" ht="18.75" customHeight="1">
      <c r="A23" s="1"/>
      <c r="B23" s="312"/>
      <c r="C23" s="294"/>
      <c r="D23" s="39" t="s">
        <v>53</v>
      </c>
      <c r="E23" s="312"/>
      <c r="F23" s="41">
        <f t="shared" si="1"/>
        <v>0</v>
      </c>
      <c r="G23" s="39" t="s">
        <v>54</v>
      </c>
      <c r="H23" s="42">
        <f t="shared" si="2"/>
        <v>0</v>
      </c>
      <c r="I23" s="42"/>
      <c r="J23" s="42"/>
      <c r="K23" s="42"/>
      <c r="L23" s="42"/>
      <c r="M23" s="49"/>
      <c r="N23" s="50"/>
      <c r="O23" s="312"/>
      <c r="P23" s="312"/>
      <c r="Q23" s="312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9" ht="15.75" customHeight="1">
      <c r="A24" s="1"/>
      <c r="B24" s="1"/>
      <c r="C24" s="1"/>
      <c r="D24" s="60"/>
      <c r="E24" s="1"/>
      <c r="F24" s="1"/>
      <c r="G24" s="1"/>
      <c r="H24" s="61"/>
      <c r="I24" s="62"/>
      <c r="J24" s="33"/>
      <c r="K24" s="33"/>
      <c r="L24" s="2"/>
      <c r="M24" s="3"/>
      <c r="N24" s="3"/>
      <c r="O24" s="62"/>
      <c r="P24" s="63"/>
      <c r="Q24" s="64"/>
      <c r="R24" s="63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9" ht="15.75" customHeight="1">
      <c r="A25" s="1"/>
      <c r="B25" s="317" t="s">
        <v>63</v>
      </c>
      <c r="C25" s="286"/>
      <c r="D25" s="354" t="s">
        <v>64</v>
      </c>
      <c r="E25" s="285"/>
      <c r="F25" s="285"/>
      <c r="G25" s="285"/>
      <c r="H25" s="285"/>
      <c r="I25" s="286"/>
      <c r="J25" s="73" t="s">
        <v>65</v>
      </c>
      <c r="K25" s="354" t="s">
        <v>66</v>
      </c>
      <c r="L25" s="286"/>
      <c r="M25" s="319" t="s">
        <v>67</v>
      </c>
      <c r="N25" s="285"/>
      <c r="O25" s="285"/>
      <c r="P25" s="285"/>
      <c r="Q25" s="286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9" ht="21.75" customHeight="1">
      <c r="A26" s="1"/>
      <c r="B26" s="355" t="s">
        <v>245</v>
      </c>
      <c r="C26" s="291"/>
      <c r="D26" s="356" t="s">
        <v>260</v>
      </c>
      <c r="E26" s="288"/>
      <c r="F26" s="288"/>
      <c r="G26" s="288"/>
      <c r="H26" s="288"/>
      <c r="I26" s="291"/>
      <c r="J26" s="314" t="s">
        <v>70</v>
      </c>
      <c r="K26" s="74" t="s">
        <v>51</v>
      </c>
      <c r="L26" s="75">
        <v>600</v>
      </c>
      <c r="M26" s="356" t="s">
        <v>71</v>
      </c>
      <c r="N26" s="288"/>
      <c r="O26" s="288"/>
      <c r="P26" s="288"/>
      <c r="Q26" s="29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9" ht="21.75" customHeight="1">
      <c r="A27" s="1"/>
      <c r="B27" s="292"/>
      <c r="C27" s="293"/>
      <c r="D27" s="294"/>
      <c r="E27" s="297"/>
      <c r="F27" s="297"/>
      <c r="G27" s="297"/>
      <c r="H27" s="297"/>
      <c r="I27" s="295"/>
      <c r="J27" s="312"/>
      <c r="K27" s="74" t="s">
        <v>53</v>
      </c>
      <c r="L27" s="75"/>
      <c r="M27" s="294"/>
      <c r="N27" s="297"/>
      <c r="O27" s="297"/>
      <c r="P27" s="297"/>
      <c r="Q27" s="295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9" ht="15" customHeight="1">
      <c r="A28" s="1"/>
      <c r="B28" s="335" t="s">
        <v>376</v>
      </c>
      <c r="C28" s="336"/>
      <c r="D28" s="336"/>
      <c r="E28" s="336"/>
      <c r="F28" s="336"/>
      <c r="G28" s="336"/>
      <c r="H28" s="336"/>
      <c r="I28" s="336"/>
      <c r="J28" s="336"/>
      <c r="K28" s="336"/>
      <c r="L28" s="337"/>
      <c r="M28" s="334" t="s">
        <v>72</v>
      </c>
      <c r="N28" s="288"/>
      <c r="O28" s="288"/>
      <c r="P28" s="288"/>
      <c r="Q28" s="29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29.25" customHeight="1">
      <c r="A29" s="1"/>
      <c r="B29" s="338"/>
      <c r="C29" s="339"/>
      <c r="D29" s="339"/>
      <c r="E29" s="339"/>
      <c r="F29" s="339"/>
      <c r="G29" s="339"/>
      <c r="H29" s="339"/>
      <c r="I29" s="339"/>
      <c r="J29" s="339"/>
      <c r="K29" s="339"/>
      <c r="L29" s="340"/>
      <c r="M29" s="297"/>
      <c r="N29" s="297"/>
      <c r="O29" s="297"/>
      <c r="P29" s="297"/>
      <c r="Q29" s="295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5.75" customHeight="1">
      <c r="A30" s="1"/>
      <c r="B30" s="338"/>
      <c r="C30" s="339"/>
      <c r="D30" s="339"/>
      <c r="E30" s="339"/>
      <c r="F30" s="339"/>
      <c r="G30" s="339"/>
      <c r="H30" s="339"/>
      <c r="I30" s="339"/>
      <c r="J30" s="339"/>
      <c r="K30" s="339"/>
      <c r="L30" s="340"/>
      <c r="M30" s="333" t="s">
        <v>377</v>
      </c>
      <c r="N30" s="333"/>
      <c r="O30" s="333"/>
      <c r="P30" s="333"/>
      <c r="Q30" s="344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15.75" customHeight="1">
      <c r="A31" s="1"/>
      <c r="B31" s="338"/>
      <c r="C31" s="339"/>
      <c r="D31" s="339"/>
      <c r="E31" s="339"/>
      <c r="F31" s="339"/>
      <c r="G31" s="339"/>
      <c r="H31" s="339"/>
      <c r="I31" s="339"/>
      <c r="J31" s="339"/>
      <c r="K31" s="339"/>
      <c r="L31" s="340"/>
      <c r="M31" s="345"/>
      <c r="N31" s="345"/>
      <c r="O31" s="345"/>
      <c r="P31" s="345"/>
      <c r="Q31" s="346"/>
    </row>
    <row r="32" spans="1:39" ht="15.75" customHeight="1">
      <c r="A32" s="1"/>
      <c r="B32" s="338"/>
      <c r="C32" s="339"/>
      <c r="D32" s="339"/>
      <c r="E32" s="339"/>
      <c r="F32" s="339"/>
      <c r="G32" s="339"/>
      <c r="H32" s="339"/>
      <c r="I32" s="339"/>
      <c r="J32" s="339"/>
      <c r="K32" s="339"/>
      <c r="L32" s="340"/>
      <c r="M32" s="334" t="s">
        <v>72</v>
      </c>
      <c r="N32" s="334"/>
      <c r="O32" s="334"/>
      <c r="P32" s="334"/>
      <c r="Q32" s="347"/>
    </row>
    <row r="33" spans="1:17" ht="30.6" customHeight="1">
      <c r="A33" s="1"/>
      <c r="B33" s="341"/>
      <c r="C33" s="342"/>
      <c r="D33" s="342"/>
      <c r="E33" s="342"/>
      <c r="F33" s="342"/>
      <c r="G33" s="342"/>
      <c r="H33" s="342"/>
      <c r="I33" s="342"/>
      <c r="J33" s="342"/>
      <c r="K33" s="342"/>
      <c r="L33" s="343"/>
      <c r="M33" s="348"/>
      <c r="N33" s="348"/>
      <c r="O33" s="348"/>
      <c r="P33" s="348"/>
      <c r="Q33" s="349"/>
    </row>
    <row r="34" spans="1:1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3"/>
      <c r="N34" s="3"/>
      <c r="O34" s="1"/>
      <c r="P34" s="1"/>
      <c r="Q34" s="1"/>
    </row>
    <row r="35" spans="1:1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3"/>
      <c r="N35" s="3"/>
      <c r="O35" s="1"/>
      <c r="P35" s="1"/>
      <c r="Q35" s="1"/>
    </row>
    <row r="36" spans="1:1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3"/>
      <c r="N36" s="3"/>
      <c r="O36" s="1"/>
      <c r="P36" s="1"/>
      <c r="Q36" s="1"/>
    </row>
    <row r="37" spans="1:1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3"/>
      <c r="N37" s="3"/>
      <c r="O37" s="1"/>
      <c r="P37" s="1"/>
      <c r="Q37" s="1"/>
    </row>
    <row r="38" spans="1:1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3"/>
      <c r="N38" s="3"/>
      <c r="O38" s="1"/>
      <c r="P38" s="1"/>
      <c r="Q38" s="1"/>
    </row>
    <row r="39" spans="1:1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3"/>
      <c r="N39" s="3"/>
      <c r="O39" s="1"/>
      <c r="P39" s="1"/>
      <c r="Q39" s="1"/>
    </row>
    <row r="40" spans="1:17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3"/>
      <c r="N40" s="3"/>
      <c r="O40" s="1"/>
      <c r="P40" s="1"/>
      <c r="Q40" s="1"/>
    </row>
    <row r="41" spans="1:17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3"/>
      <c r="N41" s="3"/>
      <c r="O41" s="1"/>
      <c r="P41" s="1"/>
      <c r="Q41" s="1"/>
    </row>
    <row r="42" spans="1:17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3"/>
      <c r="N42" s="3"/>
      <c r="O42" s="1"/>
      <c r="P42" s="1"/>
      <c r="Q42" s="1"/>
    </row>
    <row r="43" spans="1:17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3"/>
      <c r="N43" s="3"/>
      <c r="O43" s="1"/>
      <c r="P43" s="1"/>
      <c r="Q43" s="1"/>
    </row>
    <row r="44" spans="1:17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3"/>
      <c r="N44" s="3"/>
      <c r="O44" s="1"/>
      <c r="P44" s="1"/>
      <c r="Q44" s="1"/>
    </row>
    <row r="45" spans="1:17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3"/>
      <c r="N45" s="3"/>
      <c r="O45" s="1"/>
      <c r="P45" s="1"/>
      <c r="Q45" s="1"/>
    </row>
    <row r="46" spans="1:17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3"/>
      <c r="N46" s="3"/>
      <c r="O46" s="1"/>
      <c r="P46" s="1"/>
      <c r="Q46" s="1"/>
    </row>
    <row r="47" spans="1:1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3"/>
      <c r="N47" s="3"/>
      <c r="O47" s="1"/>
      <c r="P47" s="1"/>
      <c r="Q47" s="1"/>
    </row>
    <row r="48" spans="1:17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3"/>
      <c r="N48" s="3"/>
      <c r="O48" s="1"/>
      <c r="P48" s="1"/>
      <c r="Q48" s="1"/>
    </row>
    <row r="49" spans="1:37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3"/>
      <c r="N49" s="3"/>
      <c r="O49" s="1"/>
      <c r="P49" s="1"/>
      <c r="Q49" s="1"/>
    </row>
    <row r="50" spans="1:37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3"/>
      <c r="N50" s="3"/>
      <c r="O50" s="1"/>
      <c r="P50" s="1"/>
      <c r="Q50" s="1"/>
    </row>
    <row r="51" spans="1:37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3"/>
      <c r="N51" s="3"/>
      <c r="O51" s="1"/>
      <c r="P51" s="1"/>
      <c r="Q51" s="1"/>
    </row>
    <row r="52" spans="1:37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3"/>
      <c r="N52" s="3"/>
      <c r="O52" s="1"/>
      <c r="P52" s="1"/>
      <c r="Q52" s="1"/>
    </row>
    <row r="53" spans="1:37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3"/>
      <c r="N53" s="3"/>
      <c r="O53" s="1"/>
      <c r="P53" s="1"/>
      <c r="Q53" s="1"/>
    </row>
    <row r="54" spans="1:37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3"/>
      <c r="N54" s="3"/>
      <c r="O54" s="1"/>
      <c r="P54" s="1"/>
      <c r="Q54" s="1"/>
    </row>
    <row r="55" spans="1:3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3"/>
      <c r="N55" s="3"/>
      <c r="O55" s="1"/>
      <c r="P55" s="1"/>
      <c r="Q55" s="1"/>
    </row>
    <row r="56" spans="1:37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3"/>
      <c r="N56" s="3"/>
      <c r="O56" s="1"/>
      <c r="P56" s="1"/>
      <c r="Q56" s="1"/>
    </row>
    <row r="57" spans="1:3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3"/>
      <c r="N57" s="3"/>
      <c r="O57" s="1"/>
      <c r="P57" s="1"/>
      <c r="Q57" s="1"/>
    </row>
    <row r="58" spans="1:37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3"/>
      <c r="N58" s="3"/>
      <c r="O58" s="1"/>
      <c r="P58" s="1"/>
      <c r="Q58" s="1"/>
    </row>
    <row r="59" spans="1:37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3"/>
      <c r="N59" s="3"/>
      <c r="O59" s="1"/>
      <c r="P59" s="1"/>
      <c r="Q59" s="1"/>
    </row>
    <row r="60" spans="1:37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3"/>
      <c r="N60" s="3"/>
      <c r="O60" s="1"/>
      <c r="P60" s="1"/>
      <c r="Q60" s="1"/>
    </row>
    <row r="61" spans="1:37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3"/>
      <c r="N61" s="3"/>
      <c r="O61" s="1"/>
      <c r="P61" s="1"/>
      <c r="Q61" s="1"/>
    </row>
    <row r="62" spans="1:37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3"/>
      <c r="N62" s="3"/>
      <c r="O62" s="1"/>
      <c r="P62" s="1"/>
      <c r="Q62" s="1"/>
    </row>
    <row r="63" spans="1:37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3"/>
      <c r="N63" s="3"/>
      <c r="O63" s="1"/>
      <c r="P63" s="1"/>
      <c r="Q63" s="1"/>
    </row>
    <row r="64" spans="1:37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3"/>
      <c r="N64" s="3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3"/>
      <c r="N65" s="3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3"/>
      <c r="N66" s="3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3"/>
      <c r="N67" s="3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3"/>
      <c r="N68" s="3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3"/>
      <c r="N69" s="3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3"/>
      <c r="N70" s="3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3"/>
      <c r="N71" s="3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3"/>
      <c r="N72" s="3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3"/>
      <c r="N73" s="3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3"/>
      <c r="N74" s="3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3"/>
      <c r="N75" s="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3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3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3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3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3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3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3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"/>
      <c r="M993" s="3"/>
      <c r="N993" s="3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"/>
      <c r="M994" s="3"/>
      <c r="N994" s="3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"/>
      <c r="M995" s="3"/>
      <c r="N995" s="3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"/>
      <c r="M996" s="3"/>
      <c r="N996" s="3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"/>
      <c r="M997" s="3"/>
      <c r="N997" s="3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"/>
      <c r="M998" s="3"/>
      <c r="N998" s="3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2"/>
      <c r="M999" s="3"/>
      <c r="N999" s="3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2"/>
      <c r="M1000" s="3"/>
      <c r="N1000" s="3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</sheetData>
  <mergeCells count="79">
    <mergeCell ref="K25:L25"/>
    <mergeCell ref="B26:C27"/>
    <mergeCell ref="B28:L33"/>
    <mergeCell ref="M30:Q31"/>
    <mergeCell ref="M32:Q33"/>
    <mergeCell ref="D26:I27"/>
    <mergeCell ref="J26:J27"/>
    <mergeCell ref="M28:Q29"/>
    <mergeCell ref="M25:Q25"/>
    <mergeCell ref="B22:B23"/>
    <mergeCell ref="C22:C23"/>
    <mergeCell ref="E22:E23"/>
    <mergeCell ref="B25:C25"/>
    <mergeCell ref="D25:I25"/>
    <mergeCell ref="B18:B21"/>
    <mergeCell ref="C18:C19"/>
    <mergeCell ref="E18:E19"/>
    <mergeCell ref="C20:C21"/>
    <mergeCell ref="E20:E21"/>
    <mergeCell ref="I15:L16"/>
    <mergeCell ref="M15:N16"/>
    <mergeCell ref="D14:I14"/>
    <mergeCell ref="N14:P14"/>
    <mergeCell ref="B15:B17"/>
    <mergeCell ref="C15:C17"/>
    <mergeCell ref="D15:D17"/>
    <mergeCell ref="E15:E17"/>
    <mergeCell ref="F15:F17"/>
    <mergeCell ref="O15:Q15"/>
    <mergeCell ref="O16:O17"/>
    <mergeCell ref="P16:P17"/>
    <mergeCell ref="Q16:Q17"/>
    <mergeCell ref="G15:G17"/>
    <mergeCell ref="H15:H17"/>
    <mergeCell ref="B11:C11"/>
    <mergeCell ref="B12:C12"/>
    <mergeCell ref="B13:C13"/>
    <mergeCell ref="N10:P10"/>
    <mergeCell ref="M9:Q9"/>
    <mergeCell ref="B10:C10"/>
    <mergeCell ref="B9:C9"/>
    <mergeCell ref="U15:V15"/>
    <mergeCell ref="U16:V16"/>
    <mergeCell ref="U17:V17"/>
    <mergeCell ref="M26:Q27"/>
    <mergeCell ref="O18:O19"/>
    <mergeCell ref="P18:P19"/>
    <mergeCell ref="Q18:Q19"/>
    <mergeCell ref="O20:O21"/>
    <mergeCell ref="P20:P21"/>
    <mergeCell ref="Q20:Q21"/>
    <mergeCell ref="O22:O23"/>
    <mergeCell ref="P22:P23"/>
    <mergeCell ref="Q22:Q23"/>
    <mergeCell ref="U11:W11"/>
    <mergeCell ref="D12:I12"/>
    <mergeCell ref="N12:P12"/>
    <mergeCell ref="U12:W12"/>
    <mergeCell ref="D13:I13"/>
    <mergeCell ref="N13:P13"/>
    <mergeCell ref="U13:W13"/>
    <mergeCell ref="N11:P11"/>
    <mergeCell ref="J9:L14"/>
    <mergeCell ref="D11:I11"/>
    <mergeCell ref="T9:X9"/>
    <mergeCell ref="D10:I10"/>
    <mergeCell ref="U14:V14"/>
    <mergeCell ref="C6:Q6"/>
    <mergeCell ref="D7:Q7"/>
    <mergeCell ref="D8:Q8"/>
    <mergeCell ref="D9:I9"/>
    <mergeCell ref="B2:C5"/>
    <mergeCell ref="D2:K3"/>
    <mergeCell ref="L2:O2"/>
    <mergeCell ref="P2:Q5"/>
    <mergeCell ref="L3:O3"/>
    <mergeCell ref="D4:K5"/>
    <mergeCell ref="L4:O4"/>
    <mergeCell ref="L5:O5"/>
  </mergeCells>
  <pageMargins left="0.62992125984251968" right="0.19685039370078741" top="0.23622047244094491" bottom="0.19685039370078741" header="0" footer="0"/>
  <pageSetup paperSize="9" scale="50" orientation="landscape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000"/>
  <sheetViews>
    <sheetView topLeftCell="A54" workbookViewId="0">
      <selection activeCell="G66" sqref="G66"/>
    </sheetView>
  </sheetViews>
  <sheetFormatPr baseColWidth="10" defaultColWidth="14.42578125" defaultRowHeight="15" customHeight="1"/>
  <cols>
    <col min="1" max="2" width="10.7109375" customWidth="1"/>
    <col min="3" max="3" width="81.5703125" customWidth="1"/>
    <col min="4" max="4" width="21.85546875" customWidth="1"/>
    <col min="5" max="26" width="10.7109375" customWidth="1"/>
  </cols>
  <sheetData>
    <row r="1" spans="2:4" ht="14.25" customHeight="1"/>
    <row r="2" spans="2:4" ht="14.25" customHeight="1">
      <c r="B2" s="93" t="s">
        <v>261</v>
      </c>
      <c r="C2" s="93" t="s">
        <v>19</v>
      </c>
      <c r="D2" s="93" t="s">
        <v>20</v>
      </c>
    </row>
    <row r="3" spans="2:4" ht="14.25" customHeight="1">
      <c r="B3" s="94"/>
      <c r="C3" s="95" t="s">
        <v>262</v>
      </c>
      <c r="D3" s="96" t="s">
        <v>263</v>
      </c>
    </row>
    <row r="4" spans="2:4" ht="14.25" customHeight="1">
      <c r="B4" s="97"/>
      <c r="C4" s="98" t="s">
        <v>264</v>
      </c>
      <c r="D4" s="99" t="s">
        <v>265</v>
      </c>
    </row>
    <row r="5" spans="2:4" ht="14.25" customHeight="1">
      <c r="B5" s="97"/>
      <c r="C5" s="98" t="s">
        <v>266</v>
      </c>
      <c r="D5" s="99" t="s">
        <v>267</v>
      </c>
    </row>
    <row r="6" spans="2:4" ht="14.25" customHeight="1">
      <c r="B6" s="100">
        <v>1085</v>
      </c>
      <c r="C6" s="98" t="s">
        <v>268</v>
      </c>
      <c r="D6" s="99" t="s">
        <v>269</v>
      </c>
    </row>
    <row r="7" spans="2:4" ht="14.25" customHeight="1">
      <c r="B7" s="100">
        <v>1139</v>
      </c>
      <c r="C7" s="98" t="s">
        <v>270</v>
      </c>
      <c r="D7" s="99" t="s">
        <v>271</v>
      </c>
    </row>
    <row r="8" spans="2:4" ht="14.25" customHeight="1">
      <c r="B8" s="100">
        <v>1146</v>
      </c>
      <c r="C8" s="98" t="s">
        <v>272</v>
      </c>
      <c r="D8" s="99" t="s">
        <v>273</v>
      </c>
    </row>
    <row r="9" spans="2:4" ht="14.25" customHeight="1">
      <c r="B9" s="100">
        <v>1266</v>
      </c>
      <c r="C9" s="98" t="s">
        <v>274</v>
      </c>
      <c r="D9" s="99" t="s">
        <v>275</v>
      </c>
    </row>
    <row r="10" spans="2:4" ht="14.25" customHeight="1">
      <c r="B10" s="100">
        <v>1309</v>
      </c>
      <c r="C10" s="98" t="s">
        <v>276</v>
      </c>
      <c r="D10" s="99" t="s">
        <v>277</v>
      </c>
    </row>
    <row r="11" spans="2:4" ht="14.25" customHeight="1">
      <c r="B11" s="100">
        <v>1310</v>
      </c>
      <c r="C11" s="98" t="s">
        <v>278</v>
      </c>
      <c r="D11" s="99" t="s">
        <v>277</v>
      </c>
    </row>
    <row r="12" spans="2:4" ht="14.25" customHeight="1">
      <c r="B12" s="100">
        <v>1374</v>
      </c>
      <c r="C12" s="98" t="s">
        <v>279</v>
      </c>
      <c r="D12" s="99" t="s">
        <v>280</v>
      </c>
    </row>
    <row r="13" spans="2:4" ht="14.25" customHeight="1">
      <c r="B13" s="100">
        <v>1377</v>
      </c>
      <c r="C13" s="98" t="s">
        <v>281</v>
      </c>
      <c r="D13" s="99" t="s">
        <v>280</v>
      </c>
    </row>
    <row r="14" spans="2:4" ht="14.25" customHeight="1">
      <c r="B14" s="100">
        <v>1378</v>
      </c>
      <c r="C14" s="98" t="s">
        <v>282</v>
      </c>
      <c r="D14" s="99" t="s">
        <v>283</v>
      </c>
    </row>
    <row r="15" spans="2:4" ht="14.25" customHeight="1">
      <c r="B15" s="100">
        <v>140</v>
      </c>
      <c r="C15" s="98" t="s">
        <v>284</v>
      </c>
      <c r="D15" s="99" t="s">
        <v>285</v>
      </c>
    </row>
    <row r="16" spans="2:4" ht="14.25" customHeight="1">
      <c r="B16" s="100">
        <v>141</v>
      </c>
      <c r="C16" s="98" t="s">
        <v>286</v>
      </c>
      <c r="D16" s="99" t="s">
        <v>285</v>
      </c>
    </row>
    <row r="17" spans="2:4" ht="14.25" customHeight="1">
      <c r="B17" s="100">
        <v>142</v>
      </c>
      <c r="C17" s="98" t="s">
        <v>287</v>
      </c>
      <c r="D17" s="99" t="s">
        <v>288</v>
      </c>
    </row>
    <row r="18" spans="2:4" ht="14.25" customHeight="1">
      <c r="B18" s="100">
        <v>1491</v>
      </c>
      <c r="C18" s="98" t="s">
        <v>289</v>
      </c>
      <c r="D18" s="99" t="s">
        <v>290</v>
      </c>
    </row>
    <row r="19" spans="2:4" ht="14.25" customHeight="1">
      <c r="B19" s="100">
        <v>1512</v>
      </c>
      <c r="C19" s="98" t="s">
        <v>291</v>
      </c>
      <c r="D19" s="99" t="s">
        <v>292</v>
      </c>
    </row>
    <row r="20" spans="2:4" ht="14.25" customHeight="1">
      <c r="B20" s="100">
        <v>1541</v>
      </c>
      <c r="C20" s="98" t="s">
        <v>293</v>
      </c>
      <c r="D20" s="99" t="s">
        <v>294</v>
      </c>
    </row>
    <row r="21" spans="2:4" ht="14.25" customHeight="1">
      <c r="B21" s="100">
        <v>1585</v>
      </c>
      <c r="C21" s="98" t="s">
        <v>295</v>
      </c>
      <c r="D21" s="99" t="s">
        <v>296</v>
      </c>
    </row>
    <row r="22" spans="2:4" ht="14.25" customHeight="1">
      <c r="B22" s="100">
        <v>1648</v>
      </c>
      <c r="C22" s="98" t="s">
        <v>297</v>
      </c>
      <c r="D22" s="99" t="s">
        <v>298</v>
      </c>
    </row>
    <row r="23" spans="2:4" ht="14.25" customHeight="1">
      <c r="B23" s="100">
        <v>1692</v>
      </c>
      <c r="C23" s="98" t="s">
        <v>299</v>
      </c>
      <c r="D23" s="99" t="s">
        <v>300</v>
      </c>
    </row>
    <row r="24" spans="2:4" ht="14.25" customHeight="1">
      <c r="B24" s="100">
        <v>1697</v>
      </c>
      <c r="C24" s="98" t="s">
        <v>301</v>
      </c>
      <c r="D24" s="99" t="s">
        <v>302</v>
      </c>
    </row>
    <row r="25" spans="2:4" ht="14.25" customHeight="1">
      <c r="B25" s="100">
        <v>1704</v>
      </c>
      <c r="C25" s="98" t="s">
        <v>303</v>
      </c>
      <c r="D25" s="99" t="s">
        <v>298</v>
      </c>
    </row>
    <row r="26" spans="2:4" ht="14.25" customHeight="1">
      <c r="B26" s="100">
        <v>1741</v>
      </c>
      <c r="C26" s="98" t="s">
        <v>304</v>
      </c>
      <c r="D26" s="99" t="s">
        <v>305</v>
      </c>
    </row>
    <row r="27" spans="2:4" ht="14.25" customHeight="1">
      <c r="B27" s="100">
        <v>1812</v>
      </c>
      <c r="C27" s="98" t="s">
        <v>306</v>
      </c>
      <c r="D27" s="99" t="s">
        <v>307</v>
      </c>
    </row>
    <row r="28" spans="2:4" ht="14.25" customHeight="1">
      <c r="B28" s="100">
        <v>1868</v>
      </c>
      <c r="C28" s="98" t="s">
        <v>308</v>
      </c>
      <c r="D28" s="99" t="s">
        <v>309</v>
      </c>
    </row>
    <row r="29" spans="2:4" ht="14.25" customHeight="1">
      <c r="B29" s="100">
        <v>1907</v>
      </c>
      <c r="C29" s="98" t="s">
        <v>310</v>
      </c>
      <c r="D29" s="99" t="s">
        <v>311</v>
      </c>
    </row>
    <row r="30" spans="2:4" ht="14.25" customHeight="1">
      <c r="B30" s="100">
        <v>1915</v>
      </c>
      <c r="C30" s="98" t="s">
        <v>312</v>
      </c>
      <c r="D30" s="99" t="s">
        <v>313</v>
      </c>
    </row>
    <row r="31" spans="2:4" ht="14.25" customHeight="1">
      <c r="B31" s="100">
        <v>1917</v>
      </c>
      <c r="C31" s="98" t="s">
        <v>314</v>
      </c>
      <c r="D31" s="99" t="s">
        <v>315</v>
      </c>
    </row>
    <row r="32" spans="2:4" ht="14.25" customHeight="1">
      <c r="B32" s="100">
        <v>1918</v>
      </c>
      <c r="C32" s="98" t="s">
        <v>316</v>
      </c>
      <c r="D32" s="99" t="s">
        <v>315</v>
      </c>
    </row>
    <row r="33" spans="2:4" ht="14.25" customHeight="1">
      <c r="B33" s="100">
        <v>1919</v>
      </c>
      <c r="C33" s="98" t="s">
        <v>317</v>
      </c>
      <c r="D33" s="99" t="s">
        <v>318</v>
      </c>
    </row>
    <row r="34" spans="2:4" ht="14.25" customHeight="1">
      <c r="B34" s="100">
        <v>1936</v>
      </c>
      <c r="C34" s="98" t="s">
        <v>319</v>
      </c>
      <c r="D34" s="99" t="s">
        <v>320</v>
      </c>
    </row>
    <row r="35" spans="2:4" ht="14.25" customHeight="1">
      <c r="B35" s="100">
        <v>1951</v>
      </c>
      <c r="C35" s="98" t="s">
        <v>321</v>
      </c>
      <c r="D35" s="99" t="s">
        <v>318</v>
      </c>
    </row>
    <row r="36" spans="2:4" ht="14.25" customHeight="1">
      <c r="B36" s="100">
        <v>2020</v>
      </c>
      <c r="C36" s="98" t="s">
        <v>322</v>
      </c>
      <c r="D36" s="99" t="s">
        <v>323</v>
      </c>
    </row>
    <row r="37" spans="2:4" ht="14.25" customHeight="1">
      <c r="B37" s="100">
        <v>2057</v>
      </c>
      <c r="C37" s="98" t="s">
        <v>324</v>
      </c>
      <c r="D37" s="99" t="s">
        <v>325</v>
      </c>
    </row>
    <row r="38" spans="2:4" ht="14.25" customHeight="1">
      <c r="B38" s="100">
        <v>2058</v>
      </c>
      <c r="C38" s="98" t="s">
        <v>326</v>
      </c>
      <c r="D38" s="99" t="s">
        <v>327</v>
      </c>
    </row>
    <row r="39" spans="2:4" ht="15.75" customHeight="1">
      <c r="B39" s="100">
        <v>2059</v>
      </c>
      <c r="C39" s="98" t="s">
        <v>328</v>
      </c>
      <c r="D39" s="99" t="s">
        <v>315</v>
      </c>
    </row>
    <row r="40" spans="2:4" ht="15.75" customHeight="1">
      <c r="B40" s="100">
        <v>2080</v>
      </c>
      <c r="C40" s="98" t="s">
        <v>329</v>
      </c>
      <c r="D40" s="99" t="s">
        <v>330</v>
      </c>
    </row>
    <row r="41" spans="2:4" ht="14.25" customHeight="1">
      <c r="B41" s="100">
        <v>2115</v>
      </c>
      <c r="C41" s="98" t="s">
        <v>331</v>
      </c>
      <c r="D41" s="99" t="s">
        <v>332</v>
      </c>
    </row>
    <row r="42" spans="2:4" ht="14.25" customHeight="1">
      <c r="B42" s="100">
        <v>217</v>
      </c>
      <c r="C42" s="98" t="s">
        <v>333</v>
      </c>
      <c r="D42" s="99" t="s">
        <v>334</v>
      </c>
    </row>
    <row r="43" spans="2:4" ht="14.25" customHeight="1">
      <c r="B43" s="100">
        <v>2196</v>
      </c>
      <c r="C43" s="98" t="s">
        <v>335</v>
      </c>
      <c r="D43" s="99" t="s">
        <v>336</v>
      </c>
    </row>
    <row r="44" spans="2:4" ht="14.25" customHeight="1">
      <c r="B44" s="100">
        <v>2197</v>
      </c>
      <c r="C44" s="98" t="s">
        <v>335</v>
      </c>
      <c r="D44" s="99" t="s">
        <v>337</v>
      </c>
    </row>
    <row r="45" spans="2:4" ht="14.25" customHeight="1">
      <c r="B45" s="100">
        <v>224</v>
      </c>
      <c r="C45" s="98" t="s">
        <v>338</v>
      </c>
      <c r="D45" s="99" t="s">
        <v>334</v>
      </c>
    </row>
    <row r="46" spans="2:4" ht="14.25" customHeight="1">
      <c r="B46" s="100">
        <v>2265</v>
      </c>
      <c r="C46" s="98" t="s">
        <v>339</v>
      </c>
      <c r="D46" s="99" t="s">
        <v>340</v>
      </c>
    </row>
    <row r="47" spans="2:4" ht="14.25" customHeight="1">
      <c r="B47" s="100">
        <v>243</v>
      </c>
      <c r="C47" s="98" t="s">
        <v>341</v>
      </c>
      <c r="D47" s="99" t="s">
        <v>342</v>
      </c>
    </row>
    <row r="48" spans="2:4" ht="14.25" customHeight="1">
      <c r="B48" s="100">
        <v>244</v>
      </c>
      <c r="C48" s="98" t="s">
        <v>343</v>
      </c>
      <c r="D48" s="99" t="s">
        <v>344</v>
      </c>
    </row>
    <row r="49" spans="2:4" ht="14.25" customHeight="1">
      <c r="B49" s="100">
        <v>245</v>
      </c>
      <c r="C49" s="98" t="s">
        <v>345</v>
      </c>
      <c r="D49" s="99" t="s">
        <v>346</v>
      </c>
    </row>
    <row r="50" spans="2:4" ht="14.25" customHeight="1">
      <c r="B50" s="100">
        <v>246</v>
      </c>
      <c r="C50" s="98" t="s">
        <v>347</v>
      </c>
      <c r="D50" s="99" t="s">
        <v>334</v>
      </c>
    </row>
    <row r="51" spans="2:4" ht="14.25" customHeight="1">
      <c r="B51" s="100">
        <v>310</v>
      </c>
      <c r="C51" s="98" t="s">
        <v>348</v>
      </c>
      <c r="D51" s="99" t="s">
        <v>349</v>
      </c>
    </row>
    <row r="52" spans="2:4" ht="14.25" customHeight="1">
      <c r="B52" s="100">
        <v>318</v>
      </c>
      <c r="C52" s="98" t="s">
        <v>350</v>
      </c>
      <c r="D52" s="99" t="s">
        <v>351</v>
      </c>
    </row>
    <row r="53" spans="2:4" ht="14.25" customHeight="1">
      <c r="B53" s="100">
        <v>395</v>
      </c>
      <c r="C53" s="98" t="s">
        <v>352</v>
      </c>
      <c r="D53" s="99" t="s">
        <v>342</v>
      </c>
    </row>
    <row r="54" spans="2:4" ht="14.25" customHeight="1">
      <c r="B54" s="100">
        <v>412</v>
      </c>
      <c r="C54" s="98" t="s">
        <v>353</v>
      </c>
      <c r="D54" s="99" t="s">
        <v>342</v>
      </c>
    </row>
    <row r="55" spans="2:4" ht="14.25" customHeight="1">
      <c r="B55" s="100">
        <v>470</v>
      </c>
      <c r="C55" s="98" t="s">
        <v>354</v>
      </c>
      <c r="D55" s="99" t="s">
        <v>355</v>
      </c>
    </row>
    <row r="56" spans="2:4" ht="14.25" customHeight="1">
      <c r="B56" s="100">
        <v>486</v>
      </c>
      <c r="C56" s="98" t="s">
        <v>356</v>
      </c>
      <c r="D56" s="99" t="s">
        <v>357</v>
      </c>
    </row>
    <row r="57" spans="2:4" ht="14.25" customHeight="1">
      <c r="B57" s="100">
        <v>487</v>
      </c>
      <c r="C57" s="98" t="s">
        <v>358</v>
      </c>
      <c r="D57" s="99" t="s">
        <v>359</v>
      </c>
    </row>
    <row r="58" spans="2:4" ht="14.25" customHeight="1">
      <c r="B58" s="100">
        <v>502</v>
      </c>
      <c r="C58" s="98" t="s">
        <v>360</v>
      </c>
      <c r="D58" s="99" t="s">
        <v>361</v>
      </c>
    </row>
    <row r="59" spans="2:4" ht="14.25" customHeight="1">
      <c r="B59" s="100">
        <v>503</v>
      </c>
      <c r="C59" s="98" t="s">
        <v>362</v>
      </c>
      <c r="D59" s="99" t="s">
        <v>363</v>
      </c>
    </row>
    <row r="60" spans="2:4" ht="14.25" customHeight="1">
      <c r="B60" s="100">
        <v>579</v>
      </c>
      <c r="C60" s="98" t="s">
        <v>364</v>
      </c>
      <c r="D60" s="99" t="s">
        <v>361</v>
      </c>
    </row>
    <row r="61" spans="2:4" ht="14.25" customHeight="1">
      <c r="B61" s="100">
        <v>615</v>
      </c>
      <c r="C61" s="98" t="s">
        <v>365</v>
      </c>
      <c r="D61" s="99" t="s">
        <v>366</v>
      </c>
    </row>
    <row r="62" spans="2:4" ht="14.25" customHeight="1">
      <c r="B62" s="100">
        <v>633</v>
      </c>
      <c r="C62" s="98" t="s">
        <v>367</v>
      </c>
      <c r="D62" s="99" t="s">
        <v>368</v>
      </c>
    </row>
    <row r="63" spans="2:4" ht="14.25" customHeight="1">
      <c r="B63" s="100">
        <v>637</v>
      </c>
      <c r="C63" s="98" t="s">
        <v>369</v>
      </c>
      <c r="D63" s="99" t="s">
        <v>318</v>
      </c>
    </row>
    <row r="64" spans="2:4" ht="14.25" customHeight="1">
      <c r="B64" s="100">
        <v>643</v>
      </c>
      <c r="C64" s="98" t="s">
        <v>370</v>
      </c>
      <c r="D64" s="99" t="s">
        <v>371</v>
      </c>
    </row>
    <row r="65" spans="2:4" ht="14.25" customHeight="1">
      <c r="B65" s="100">
        <v>644</v>
      </c>
      <c r="C65" s="98" t="s">
        <v>372</v>
      </c>
      <c r="D65" s="99" t="s">
        <v>357</v>
      </c>
    </row>
    <row r="66" spans="2:4" ht="14.25" customHeight="1">
      <c r="B66" s="100">
        <v>705</v>
      </c>
      <c r="C66" s="98" t="s">
        <v>373</v>
      </c>
      <c r="D66" s="99" t="s">
        <v>349</v>
      </c>
    </row>
    <row r="67" spans="2:4" ht="14.25" customHeight="1">
      <c r="B67" s="100">
        <v>971</v>
      </c>
      <c r="C67" s="98" t="s">
        <v>374</v>
      </c>
      <c r="D67" s="99" t="s">
        <v>375</v>
      </c>
    </row>
    <row r="68" spans="2:4" ht="14.25" customHeight="1"/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ID93"/>
  <sheetViews>
    <sheetView zoomScale="57" zoomScaleNormal="70" workbookViewId="0">
      <selection activeCell="L2" sqref="L2:O5"/>
    </sheetView>
  </sheetViews>
  <sheetFormatPr baseColWidth="10" defaultColWidth="12.42578125" defaultRowHeight="15"/>
  <cols>
    <col min="1" max="1" width="6.7109375" style="117" customWidth="1"/>
    <col min="2" max="2" width="45.42578125" style="117" customWidth="1"/>
    <col min="3" max="3" width="86.85546875" style="117" customWidth="1"/>
    <col min="4" max="4" width="16.85546875" style="117" customWidth="1"/>
    <col min="5" max="5" width="13.85546875" style="117" customWidth="1"/>
    <col min="6" max="6" width="16.7109375" style="117" customWidth="1"/>
    <col min="7" max="7" width="18" style="117" customWidth="1"/>
    <col min="8" max="8" width="22.85546875" style="117" customWidth="1"/>
    <col min="9" max="9" width="16.42578125" style="117" customWidth="1"/>
    <col min="10" max="10" width="20.85546875" style="275" customWidth="1"/>
    <col min="11" max="11" width="13.42578125" style="117" customWidth="1"/>
    <col min="12" max="12" width="15.85546875" style="117" customWidth="1"/>
    <col min="13" max="13" width="14.85546875" style="162" customWidth="1"/>
    <col min="14" max="14" width="21.140625" style="162" customWidth="1"/>
    <col min="15" max="17" width="16.85546875" style="117" customWidth="1"/>
    <col min="18" max="18" width="15.42578125" style="117" customWidth="1"/>
    <col min="19" max="19" width="15.85546875" style="117" customWidth="1"/>
    <col min="20" max="20" width="24.42578125" style="117" customWidth="1"/>
    <col min="21" max="21" width="17.140625" style="117" customWidth="1"/>
    <col min="22" max="16384" width="12.42578125" style="117"/>
  </cols>
  <sheetData>
    <row r="1" spans="2:17" ht="22.5" customHeight="1">
      <c r="M1" s="119"/>
      <c r="N1" s="119"/>
    </row>
    <row r="2" spans="2:17" s="120" customFormat="1" ht="37.5" customHeight="1">
      <c r="B2" s="476"/>
      <c r="C2" s="476"/>
      <c r="D2" s="477" t="s">
        <v>378</v>
      </c>
      <c r="E2" s="478"/>
      <c r="F2" s="478"/>
      <c r="G2" s="478"/>
      <c r="H2" s="478"/>
      <c r="I2" s="478"/>
      <c r="J2" s="478"/>
      <c r="K2" s="479"/>
      <c r="L2" s="612" t="s">
        <v>379</v>
      </c>
      <c r="M2" s="613"/>
      <c r="N2" s="613"/>
      <c r="O2" s="614"/>
      <c r="P2" s="483"/>
      <c r="Q2" s="484"/>
    </row>
    <row r="3" spans="2:17" s="120" customFormat="1" ht="37.5" customHeight="1">
      <c r="B3" s="476"/>
      <c r="C3" s="476"/>
      <c r="D3" s="480"/>
      <c r="E3" s="481"/>
      <c r="F3" s="481"/>
      <c r="G3" s="481"/>
      <c r="H3" s="481"/>
      <c r="I3" s="481"/>
      <c r="J3" s="481"/>
      <c r="K3" s="482"/>
      <c r="L3" s="612" t="s">
        <v>380</v>
      </c>
      <c r="M3" s="613"/>
      <c r="N3" s="613"/>
      <c r="O3" s="614"/>
      <c r="P3" s="485"/>
      <c r="Q3" s="486"/>
    </row>
    <row r="4" spans="2:17" s="120" customFormat="1" ht="33.75" customHeight="1">
      <c r="B4" s="476"/>
      <c r="C4" s="476"/>
      <c r="D4" s="477" t="s">
        <v>381</v>
      </c>
      <c r="E4" s="478"/>
      <c r="F4" s="478"/>
      <c r="G4" s="478"/>
      <c r="H4" s="478"/>
      <c r="I4" s="478"/>
      <c r="J4" s="478"/>
      <c r="K4" s="479"/>
      <c r="L4" s="612" t="s">
        <v>382</v>
      </c>
      <c r="M4" s="613"/>
      <c r="N4" s="613"/>
      <c r="O4" s="614"/>
      <c r="P4" s="485"/>
      <c r="Q4" s="486"/>
    </row>
    <row r="5" spans="2:17" s="120" customFormat="1" ht="38.25" customHeight="1">
      <c r="B5" s="476"/>
      <c r="C5" s="476"/>
      <c r="D5" s="480"/>
      <c r="E5" s="481"/>
      <c r="F5" s="481"/>
      <c r="G5" s="481"/>
      <c r="H5" s="481"/>
      <c r="I5" s="481"/>
      <c r="J5" s="481"/>
      <c r="K5" s="482"/>
      <c r="L5" s="612" t="s">
        <v>383</v>
      </c>
      <c r="M5" s="613"/>
      <c r="N5" s="613"/>
      <c r="O5" s="614"/>
      <c r="P5" s="487"/>
      <c r="Q5" s="488"/>
    </row>
    <row r="6" spans="2:17" s="120" customFormat="1" ht="23.25" customHeight="1"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</row>
    <row r="7" spans="2:17" s="120" customFormat="1" ht="31.5" customHeight="1">
      <c r="B7" s="121" t="s">
        <v>384</v>
      </c>
      <c r="C7" s="121"/>
      <c r="D7" s="434" t="s">
        <v>385</v>
      </c>
      <c r="E7" s="435"/>
      <c r="F7" s="435"/>
      <c r="G7" s="435"/>
      <c r="H7" s="435"/>
      <c r="I7" s="435"/>
      <c r="J7" s="435"/>
      <c r="K7" s="435"/>
      <c r="L7" s="435"/>
      <c r="M7" s="435"/>
      <c r="N7" s="435"/>
      <c r="O7" s="435"/>
      <c r="P7" s="435"/>
      <c r="Q7" s="436"/>
    </row>
    <row r="8" spans="2:17" s="120" customFormat="1" ht="36" customHeight="1">
      <c r="B8" s="121" t="s">
        <v>9</v>
      </c>
      <c r="C8" s="121" t="s">
        <v>386</v>
      </c>
      <c r="D8" s="437" t="s">
        <v>387</v>
      </c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</row>
    <row r="9" spans="2:17" s="120" customFormat="1" ht="36" customHeight="1">
      <c r="B9" s="438" t="s">
        <v>388</v>
      </c>
      <c r="C9" s="439"/>
      <c r="D9" s="440" t="s">
        <v>389</v>
      </c>
      <c r="E9" s="440"/>
      <c r="F9" s="440"/>
      <c r="G9" s="440"/>
      <c r="H9" s="440"/>
      <c r="I9" s="441"/>
      <c r="J9" s="442" t="s">
        <v>390</v>
      </c>
      <c r="K9" s="442"/>
      <c r="L9" s="443"/>
      <c r="M9" s="448" t="s">
        <v>15</v>
      </c>
      <c r="N9" s="449"/>
      <c r="O9" s="449"/>
      <c r="P9" s="449"/>
      <c r="Q9" s="450"/>
    </row>
    <row r="10" spans="2:17" s="120" customFormat="1" ht="36" customHeight="1">
      <c r="B10" s="438" t="s">
        <v>391</v>
      </c>
      <c r="C10" s="439"/>
      <c r="D10" s="440" t="s">
        <v>392</v>
      </c>
      <c r="E10" s="440"/>
      <c r="F10" s="440"/>
      <c r="G10" s="440"/>
      <c r="H10" s="440"/>
      <c r="I10" s="441"/>
      <c r="J10" s="444"/>
      <c r="K10" s="444"/>
      <c r="L10" s="445"/>
      <c r="M10" s="122" t="s">
        <v>18</v>
      </c>
      <c r="N10" s="451" t="s">
        <v>19</v>
      </c>
      <c r="O10" s="451"/>
      <c r="P10" s="451"/>
      <c r="Q10" s="122" t="s">
        <v>20</v>
      </c>
    </row>
    <row r="11" spans="2:17" s="120" customFormat="1" ht="42.95" customHeight="1">
      <c r="B11" s="462" t="s">
        <v>21</v>
      </c>
      <c r="C11" s="463"/>
      <c r="D11" s="464" t="s">
        <v>393</v>
      </c>
      <c r="E11" s="464"/>
      <c r="F11" s="464"/>
      <c r="G11" s="464"/>
      <c r="H11" s="464"/>
      <c r="I11" s="465"/>
      <c r="J11" s="444"/>
      <c r="K11" s="444"/>
      <c r="L11" s="445"/>
      <c r="M11" s="123"/>
      <c r="N11" s="466"/>
      <c r="O11" s="467"/>
      <c r="P11" s="468"/>
      <c r="Q11" s="124"/>
    </row>
    <row r="12" spans="2:17" s="120" customFormat="1" ht="74.25" customHeight="1">
      <c r="B12" s="469" t="s">
        <v>394</v>
      </c>
      <c r="C12" s="470"/>
      <c r="D12" s="464" t="s">
        <v>395</v>
      </c>
      <c r="E12" s="464"/>
      <c r="F12" s="464"/>
      <c r="G12" s="464"/>
      <c r="H12" s="464"/>
      <c r="I12" s="465"/>
      <c r="J12" s="444"/>
      <c r="K12" s="444"/>
      <c r="L12" s="445"/>
      <c r="M12" s="125"/>
      <c r="N12" s="471"/>
      <c r="O12" s="472"/>
      <c r="P12" s="473"/>
      <c r="Q12" s="126"/>
    </row>
    <row r="13" spans="2:17" s="120" customFormat="1" ht="45.95" customHeight="1">
      <c r="B13" s="452" t="s">
        <v>25</v>
      </c>
      <c r="C13" s="453"/>
      <c r="D13" s="454" t="s">
        <v>396</v>
      </c>
      <c r="E13" s="454"/>
      <c r="F13" s="454"/>
      <c r="G13" s="454"/>
      <c r="H13" s="454"/>
      <c r="I13" s="455"/>
      <c r="J13" s="444"/>
      <c r="K13" s="444"/>
      <c r="L13" s="445"/>
      <c r="M13" s="127"/>
      <c r="N13" s="456"/>
      <c r="O13" s="457"/>
      <c r="P13" s="458"/>
      <c r="Q13" s="126"/>
    </row>
    <row r="14" spans="2:17" s="120" customFormat="1" ht="28.5" customHeight="1">
      <c r="B14" s="459" t="s">
        <v>397</v>
      </c>
      <c r="C14" s="460"/>
      <c r="D14" s="460"/>
      <c r="E14" s="460"/>
      <c r="F14" s="460"/>
      <c r="G14" s="460"/>
      <c r="H14" s="460"/>
      <c r="I14" s="461"/>
      <c r="J14" s="444"/>
      <c r="K14" s="444"/>
      <c r="L14" s="445"/>
      <c r="M14" s="125"/>
      <c r="N14" s="456"/>
      <c r="O14" s="457"/>
      <c r="P14" s="458"/>
      <c r="Q14" s="128"/>
    </row>
    <row r="15" spans="2:17" s="120" customFormat="1" ht="28.5" customHeight="1">
      <c r="B15" s="459" t="s">
        <v>398</v>
      </c>
      <c r="C15" s="460"/>
      <c r="D15" s="460"/>
      <c r="E15" s="460"/>
      <c r="F15" s="460"/>
      <c r="G15" s="460"/>
      <c r="H15" s="460"/>
      <c r="I15" s="460"/>
      <c r="J15" s="444"/>
      <c r="K15" s="444"/>
      <c r="L15" s="445"/>
      <c r="M15" s="125"/>
      <c r="N15" s="129"/>
      <c r="O15" s="130"/>
      <c r="P15" s="131"/>
      <c r="Q15" s="128"/>
    </row>
    <row r="16" spans="2:17" s="120" customFormat="1" ht="28.5" customHeight="1">
      <c r="B16" s="474" t="s">
        <v>399</v>
      </c>
      <c r="C16" s="475"/>
      <c r="D16" s="475"/>
      <c r="E16" s="475"/>
      <c r="F16" s="475"/>
      <c r="G16" s="475"/>
      <c r="H16" s="475"/>
      <c r="I16" s="475"/>
      <c r="J16" s="446"/>
      <c r="K16" s="446"/>
      <c r="L16" s="447"/>
      <c r="M16" s="125"/>
      <c r="N16" s="129"/>
      <c r="O16" s="130"/>
      <c r="P16" s="131"/>
      <c r="Q16" s="128"/>
    </row>
    <row r="17" spans="2:238" ht="28.5" customHeight="1">
      <c r="B17" s="424" t="s">
        <v>30</v>
      </c>
      <c r="C17" s="423" t="s">
        <v>31</v>
      </c>
      <c r="D17" s="422" t="s">
        <v>400</v>
      </c>
      <c r="E17" s="422" t="s">
        <v>33</v>
      </c>
      <c r="F17" s="422" t="s">
        <v>34</v>
      </c>
      <c r="G17" s="427" t="s">
        <v>401</v>
      </c>
      <c r="H17" s="422" t="s">
        <v>36</v>
      </c>
      <c r="I17" s="428" t="s">
        <v>37</v>
      </c>
      <c r="J17" s="429"/>
      <c r="K17" s="429"/>
      <c r="L17" s="430"/>
      <c r="M17" s="422" t="s">
        <v>38</v>
      </c>
      <c r="N17" s="422"/>
      <c r="O17" s="421" t="s">
        <v>39</v>
      </c>
      <c r="P17" s="421"/>
      <c r="Q17" s="421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8"/>
      <c r="BM17" s="118"/>
      <c r="BN17" s="118"/>
      <c r="BO17" s="118"/>
      <c r="BP17" s="118"/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D17" s="118"/>
      <c r="CE17" s="118"/>
      <c r="CF17" s="118"/>
      <c r="CG17" s="118"/>
      <c r="CH17" s="118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8"/>
      <c r="EO17" s="118"/>
      <c r="EP17" s="118"/>
      <c r="EQ17" s="118"/>
      <c r="ER17" s="118"/>
      <c r="ES17" s="118"/>
      <c r="ET17" s="118"/>
      <c r="EU17" s="118"/>
      <c r="EV17" s="118"/>
      <c r="EW17" s="118"/>
      <c r="EX17" s="118"/>
      <c r="EY17" s="118"/>
      <c r="EZ17" s="118"/>
      <c r="FA17" s="118"/>
      <c r="FB17" s="118"/>
      <c r="FC17" s="118"/>
      <c r="FD17" s="118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  <c r="FU17" s="118"/>
      <c r="FV17" s="118"/>
      <c r="FW17" s="118"/>
      <c r="FX17" s="118"/>
      <c r="FY17" s="118"/>
      <c r="FZ17" s="118"/>
      <c r="GA17" s="118"/>
      <c r="GB17" s="118"/>
      <c r="GC17" s="118"/>
      <c r="GD17" s="118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  <c r="GO17" s="118"/>
      <c r="GP17" s="118"/>
      <c r="GQ17" s="118"/>
      <c r="GR17" s="118"/>
      <c r="GS17" s="118"/>
      <c r="GT17" s="118"/>
      <c r="GU17" s="118"/>
      <c r="GV17" s="118"/>
      <c r="GW17" s="118"/>
      <c r="GX17" s="118"/>
      <c r="GY17" s="118"/>
      <c r="GZ17" s="118"/>
      <c r="HA17" s="118"/>
      <c r="HB17" s="118"/>
      <c r="HC17" s="118"/>
      <c r="HD17" s="118"/>
      <c r="HE17" s="118"/>
      <c r="HF17" s="118"/>
      <c r="HG17" s="118"/>
      <c r="HH17" s="118"/>
      <c r="HI17" s="118"/>
      <c r="HJ17" s="118"/>
      <c r="HK17" s="118"/>
      <c r="HL17" s="118"/>
      <c r="HM17" s="118"/>
      <c r="HN17" s="118"/>
      <c r="HO17" s="118"/>
      <c r="HP17" s="118"/>
      <c r="HQ17" s="118"/>
      <c r="HR17" s="118"/>
      <c r="HS17" s="118"/>
      <c r="HT17" s="118"/>
      <c r="HU17" s="118"/>
      <c r="HV17" s="118"/>
      <c r="HW17" s="118"/>
      <c r="HX17" s="118"/>
      <c r="HY17" s="118"/>
      <c r="HZ17" s="118"/>
      <c r="IA17" s="118"/>
      <c r="IB17" s="118"/>
      <c r="IC17" s="118"/>
      <c r="ID17" s="118"/>
    </row>
    <row r="18" spans="2:238" ht="33.75" customHeight="1">
      <c r="B18" s="425"/>
      <c r="C18" s="423"/>
      <c r="D18" s="422"/>
      <c r="E18" s="422"/>
      <c r="F18" s="422"/>
      <c r="G18" s="422"/>
      <c r="H18" s="422"/>
      <c r="I18" s="431"/>
      <c r="J18" s="432"/>
      <c r="K18" s="432"/>
      <c r="L18" s="433"/>
      <c r="M18" s="422"/>
      <c r="N18" s="422"/>
      <c r="O18" s="422" t="s">
        <v>40</v>
      </c>
      <c r="P18" s="422" t="s">
        <v>41</v>
      </c>
      <c r="Q18" s="423" t="s">
        <v>42</v>
      </c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118"/>
      <c r="AJ18" s="118"/>
      <c r="AK18" s="118"/>
      <c r="AL18" s="118"/>
      <c r="AM18" s="118"/>
      <c r="AN18" s="118"/>
      <c r="AO18" s="118"/>
      <c r="AP18" s="118"/>
      <c r="AQ18" s="118"/>
      <c r="AR18" s="118"/>
      <c r="AS18" s="118"/>
      <c r="AT18" s="118"/>
      <c r="AU18" s="118"/>
      <c r="AV18" s="118"/>
      <c r="AW18" s="118"/>
      <c r="AX18" s="118"/>
      <c r="AY18" s="118"/>
      <c r="AZ18" s="118"/>
      <c r="BA18" s="118"/>
      <c r="BB18" s="118"/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8"/>
      <c r="CH18" s="118"/>
      <c r="CI18" s="118"/>
      <c r="CJ18" s="118"/>
      <c r="CK18" s="118"/>
      <c r="CL18" s="118"/>
      <c r="CM18" s="118"/>
      <c r="CN18" s="118"/>
      <c r="CO18" s="118"/>
      <c r="CP18" s="118"/>
      <c r="CQ18" s="118"/>
      <c r="CR18" s="118"/>
      <c r="CS18" s="118"/>
      <c r="CT18" s="118"/>
      <c r="CU18" s="118"/>
      <c r="CV18" s="118"/>
      <c r="CW18" s="118"/>
      <c r="CX18" s="118"/>
      <c r="CY18" s="118"/>
      <c r="CZ18" s="118"/>
      <c r="DA18" s="118"/>
      <c r="DB18" s="118"/>
      <c r="DC18" s="118"/>
      <c r="DD18" s="118"/>
      <c r="DE18" s="118"/>
      <c r="DF18" s="118"/>
      <c r="DG18" s="118"/>
      <c r="DH18" s="118"/>
      <c r="DI18" s="118"/>
      <c r="DJ18" s="118"/>
      <c r="DK18" s="118"/>
      <c r="DL18" s="118"/>
      <c r="DM18" s="118"/>
      <c r="DN18" s="118"/>
      <c r="DO18" s="118"/>
      <c r="DP18" s="118"/>
      <c r="DQ18" s="118"/>
      <c r="DR18" s="118"/>
      <c r="DS18" s="118"/>
      <c r="DT18" s="118"/>
      <c r="DU18" s="118"/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8"/>
      <c r="EO18" s="118"/>
      <c r="EP18" s="118"/>
      <c r="EQ18" s="118"/>
      <c r="ER18" s="118"/>
      <c r="ES18" s="118"/>
      <c r="ET18" s="118"/>
      <c r="EU18" s="118"/>
      <c r="EV18" s="118"/>
      <c r="EW18" s="118"/>
      <c r="EX18" s="118"/>
      <c r="EY18" s="118"/>
      <c r="EZ18" s="118"/>
      <c r="FA18" s="118"/>
      <c r="FB18" s="118"/>
      <c r="FC18" s="118"/>
      <c r="FD18" s="118"/>
      <c r="FE18" s="118"/>
      <c r="FF18" s="118"/>
      <c r="FG18" s="118"/>
      <c r="FH18" s="118"/>
      <c r="FI18" s="118"/>
      <c r="FJ18" s="118"/>
      <c r="FK18" s="118"/>
      <c r="FL18" s="118"/>
      <c r="FM18" s="118"/>
      <c r="FN18" s="118"/>
      <c r="FO18" s="118"/>
      <c r="FP18" s="118"/>
      <c r="FQ18" s="118"/>
      <c r="FR18" s="118"/>
      <c r="FS18" s="118"/>
      <c r="FT18" s="118"/>
      <c r="FU18" s="118"/>
      <c r="FV18" s="118"/>
      <c r="FW18" s="118"/>
      <c r="FX18" s="118"/>
      <c r="FY18" s="118"/>
      <c r="FZ18" s="118"/>
      <c r="GA18" s="118"/>
      <c r="GB18" s="118"/>
      <c r="GC18" s="118"/>
      <c r="GD18" s="118"/>
      <c r="GE18" s="118"/>
      <c r="GF18" s="118"/>
      <c r="GG18" s="118"/>
      <c r="GH18" s="118"/>
      <c r="GI18" s="118"/>
      <c r="GJ18" s="118"/>
      <c r="GK18" s="118"/>
      <c r="GL18" s="118"/>
      <c r="GM18" s="118"/>
      <c r="GN18" s="118"/>
      <c r="GO18" s="118"/>
      <c r="GP18" s="118"/>
      <c r="GQ18" s="118"/>
      <c r="GR18" s="118"/>
      <c r="GS18" s="118"/>
      <c r="GT18" s="118"/>
      <c r="GU18" s="118"/>
      <c r="GV18" s="118"/>
      <c r="GW18" s="118"/>
      <c r="GX18" s="118"/>
      <c r="GY18" s="118"/>
      <c r="GZ18" s="118"/>
      <c r="HA18" s="118"/>
      <c r="HB18" s="118"/>
      <c r="HC18" s="118"/>
      <c r="HD18" s="118"/>
      <c r="HE18" s="118"/>
      <c r="HF18" s="118"/>
      <c r="HG18" s="118"/>
      <c r="HH18" s="118"/>
      <c r="HI18" s="118"/>
      <c r="HJ18" s="118"/>
      <c r="HK18" s="118"/>
      <c r="HL18" s="118"/>
      <c r="HM18" s="118"/>
      <c r="HN18" s="118"/>
      <c r="HO18" s="118"/>
      <c r="HP18" s="118"/>
      <c r="HQ18" s="118"/>
      <c r="HR18" s="118"/>
      <c r="HS18" s="118"/>
      <c r="HT18" s="118"/>
      <c r="HU18" s="118"/>
      <c r="HV18" s="118"/>
      <c r="HW18" s="118"/>
      <c r="HX18" s="118"/>
      <c r="HY18" s="118"/>
      <c r="HZ18" s="118"/>
      <c r="IA18" s="118"/>
      <c r="IB18" s="118"/>
      <c r="IC18" s="118"/>
      <c r="ID18" s="118"/>
    </row>
    <row r="19" spans="2:238" ht="39.75" customHeight="1">
      <c r="B19" s="426"/>
      <c r="C19" s="423"/>
      <c r="D19" s="422"/>
      <c r="E19" s="422"/>
      <c r="F19" s="422"/>
      <c r="G19" s="422"/>
      <c r="H19" s="422"/>
      <c r="I19" s="132" t="s">
        <v>43</v>
      </c>
      <c r="J19" s="276" t="s">
        <v>44</v>
      </c>
      <c r="K19" s="132" t="s">
        <v>45</v>
      </c>
      <c r="L19" s="133" t="s">
        <v>46</v>
      </c>
      <c r="M19" s="132" t="s">
        <v>47</v>
      </c>
      <c r="N19" s="134" t="s">
        <v>48</v>
      </c>
      <c r="O19" s="422"/>
      <c r="P19" s="422"/>
      <c r="Q19" s="423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  <c r="EN19" s="118"/>
      <c r="EO19" s="118"/>
      <c r="EP19" s="118"/>
      <c r="EQ19" s="118"/>
      <c r="ER19" s="118"/>
      <c r="ES19" s="118"/>
      <c r="ET19" s="118"/>
      <c r="EU19" s="118"/>
      <c r="EV19" s="118"/>
      <c r="EW19" s="118"/>
      <c r="EX19" s="118"/>
      <c r="EY19" s="118"/>
      <c r="EZ19" s="118"/>
      <c r="FA19" s="118"/>
      <c r="FB19" s="118"/>
      <c r="FC19" s="118"/>
      <c r="FD19" s="118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8"/>
      <c r="FW19" s="118"/>
      <c r="FX19" s="118"/>
      <c r="FY19" s="118"/>
      <c r="FZ19" s="118"/>
      <c r="GA19" s="118"/>
      <c r="GB19" s="118"/>
      <c r="GC19" s="118"/>
      <c r="GD19" s="118"/>
      <c r="GE19" s="118"/>
      <c r="GF19" s="118"/>
      <c r="GG19" s="118"/>
      <c r="GH19" s="118"/>
      <c r="GI19" s="118"/>
      <c r="GJ19" s="118"/>
      <c r="GK19" s="118"/>
      <c r="GL19" s="118"/>
      <c r="GM19" s="118"/>
      <c r="GN19" s="118"/>
      <c r="GO19" s="118"/>
      <c r="GP19" s="118"/>
      <c r="GQ19" s="118"/>
      <c r="GR19" s="118"/>
      <c r="GS19" s="118"/>
      <c r="GT19" s="118"/>
      <c r="GU19" s="118"/>
      <c r="GV19" s="118"/>
      <c r="GW19" s="118"/>
      <c r="GX19" s="118"/>
      <c r="GY19" s="118"/>
      <c r="GZ19" s="118"/>
      <c r="HA19" s="118"/>
      <c r="HB19" s="118"/>
      <c r="HC19" s="118"/>
      <c r="HD19" s="118"/>
      <c r="HE19" s="118"/>
      <c r="HF19" s="118"/>
      <c r="HG19" s="118"/>
      <c r="HH19" s="118"/>
      <c r="HI19" s="118"/>
      <c r="HJ19" s="118"/>
      <c r="HK19" s="118"/>
      <c r="HL19" s="118"/>
      <c r="HM19" s="118"/>
      <c r="HN19" s="118"/>
      <c r="HO19" s="118"/>
      <c r="HP19" s="118"/>
      <c r="HQ19" s="118"/>
      <c r="HR19" s="118"/>
      <c r="HS19" s="118"/>
      <c r="HT19" s="118"/>
      <c r="HU19" s="118"/>
      <c r="HV19" s="118"/>
      <c r="HW19" s="118"/>
      <c r="HX19" s="118"/>
      <c r="HY19" s="118"/>
      <c r="HZ19" s="118"/>
      <c r="IA19" s="118"/>
      <c r="IB19" s="118"/>
      <c r="IC19" s="118"/>
      <c r="ID19" s="118"/>
    </row>
    <row r="20" spans="2:238" ht="33" customHeight="1">
      <c r="B20" s="408" t="s">
        <v>951</v>
      </c>
      <c r="C20" s="419" t="s">
        <v>402</v>
      </c>
      <c r="D20" s="135" t="s">
        <v>116</v>
      </c>
      <c r="E20" s="411" t="s">
        <v>403</v>
      </c>
      <c r="F20" s="136">
        <v>10</v>
      </c>
      <c r="G20" s="135" t="s">
        <v>116</v>
      </c>
      <c r="H20" s="137">
        <v>16183333</v>
      </c>
      <c r="I20" s="137">
        <v>16183333</v>
      </c>
      <c r="J20" s="280"/>
      <c r="K20" s="139"/>
      <c r="L20" s="138"/>
      <c r="M20" s="413">
        <v>45292</v>
      </c>
      <c r="N20" s="413">
        <v>45656</v>
      </c>
      <c r="O20" s="401">
        <f>+F21/F20</f>
        <v>1</v>
      </c>
      <c r="P20" s="401">
        <f>+H21/H20</f>
        <v>0.37929967825540017</v>
      </c>
      <c r="Q20" s="402">
        <f>+(O20*O20)/P20</f>
        <v>2.6364377755328685</v>
      </c>
    </row>
    <row r="21" spans="2:238" ht="21.95" customHeight="1">
      <c r="B21" s="408"/>
      <c r="C21" s="410"/>
      <c r="D21" s="135" t="s">
        <v>53</v>
      </c>
      <c r="E21" s="412"/>
      <c r="F21" s="136">
        <v>10</v>
      </c>
      <c r="G21" s="135" t="s">
        <v>54</v>
      </c>
      <c r="H21" s="137">
        <v>6138333</v>
      </c>
      <c r="I21" s="137">
        <f>H21</f>
        <v>6138333</v>
      </c>
      <c r="J21" s="281"/>
      <c r="K21" s="139"/>
      <c r="L21" s="138"/>
      <c r="M21" s="410"/>
      <c r="N21" s="410"/>
      <c r="O21" s="401"/>
      <c r="P21" s="401"/>
      <c r="Q21" s="402"/>
    </row>
    <row r="22" spans="2:238" ht="20.100000000000001" customHeight="1">
      <c r="B22" s="408"/>
      <c r="C22" s="419" t="s">
        <v>404</v>
      </c>
      <c r="D22" s="135" t="s">
        <v>116</v>
      </c>
      <c r="E22" s="411" t="s">
        <v>405</v>
      </c>
      <c r="F22" s="136">
        <v>1</v>
      </c>
      <c r="G22" s="135" t="s">
        <v>116</v>
      </c>
      <c r="H22" s="137">
        <v>16183333</v>
      </c>
      <c r="I22" s="137">
        <v>16183333</v>
      </c>
      <c r="J22" s="280"/>
      <c r="K22" s="139"/>
      <c r="L22" s="138"/>
      <c r="M22" s="413">
        <v>45292</v>
      </c>
      <c r="N22" s="413">
        <v>45656</v>
      </c>
      <c r="O22" s="401">
        <f t="shared" ref="O22" si="0">+F23/F22</f>
        <v>1</v>
      </c>
      <c r="P22" s="401">
        <f t="shared" ref="P22" si="1">+H23/H22</f>
        <v>0</v>
      </c>
      <c r="Q22" s="402" t="e">
        <f t="shared" ref="Q22" si="2">+(O22*O22)/P22</f>
        <v>#DIV/0!</v>
      </c>
    </row>
    <row r="23" spans="2:238" ht="24" customHeight="1">
      <c r="B23" s="408"/>
      <c r="C23" s="410"/>
      <c r="D23" s="135" t="s">
        <v>53</v>
      </c>
      <c r="E23" s="412"/>
      <c r="F23" s="136">
        <v>1</v>
      </c>
      <c r="G23" s="135" t="s">
        <v>54</v>
      </c>
      <c r="H23" s="137">
        <v>0</v>
      </c>
      <c r="I23" s="137">
        <v>0</v>
      </c>
      <c r="J23" s="280"/>
      <c r="K23" s="139"/>
      <c r="L23" s="138"/>
      <c r="M23" s="410"/>
      <c r="N23" s="410"/>
      <c r="O23" s="401"/>
      <c r="P23" s="401"/>
      <c r="Q23" s="402"/>
    </row>
    <row r="24" spans="2:238" ht="27" customHeight="1">
      <c r="B24" s="408"/>
      <c r="C24" s="419" t="s">
        <v>406</v>
      </c>
      <c r="D24" s="135" t="s">
        <v>51</v>
      </c>
      <c r="E24" s="411" t="s">
        <v>407</v>
      </c>
      <c r="F24" s="136">
        <v>1</v>
      </c>
      <c r="G24" s="135" t="s">
        <v>51</v>
      </c>
      <c r="H24" s="137">
        <v>16183333</v>
      </c>
      <c r="I24" s="137">
        <v>16183333</v>
      </c>
      <c r="J24" s="278"/>
      <c r="K24" s="139"/>
      <c r="L24" s="140"/>
      <c r="M24" s="413">
        <v>45292</v>
      </c>
      <c r="N24" s="413">
        <v>45656</v>
      </c>
      <c r="O24" s="401">
        <f t="shared" ref="O24" si="3">+F25/F24</f>
        <v>1</v>
      </c>
      <c r="P24" s="401">
        <f t="shared" ref="P24" si="4">+H25/H24</f>
        <v>0</v>
      </c>
      <c r="Q24" s="402" t="e">
        <f t="shared" ref="Q24" si="5">+(O24*O24)/P24</f>
        <v>#DIV/0!</v>
      </c>
    </row>
    <row r="25" spans="2:238" ht="27" customHeight="1">
      <c r="B25" s="408"/>
      <c r="C25" s="410"/>
      <c r="D25" s="135" t="s">
        <v>53</v>
      </c>
      <c r="E25" s="412"/>
      <c r="F25" s="136">
        <v>1</v>
      </c>
      <c r="G25" s="135" t="s">
        <v>54</v>
      </c>
      <c r="H25" s="137">
        <v>0</v>
      </c>
      <c r="I25" s="137">
        <v>0</v>
      </c>
      <c r="J25" s="278"/>
      <c r="K25" s="139"/>
      <c r="L25" s="140"/>
      <c r="M25" s="410"/>
      <c r="N25" s="410"/>
      <c r="O25" s="401"/>
      <c r="P25" s="401"/>
      <c r="Q25" s="402"/>
    </row>
    <row r="26" spans="2:238" ht="21" customHeight="1">
      <c r="B26" s="408" t="s">
        <v>952</v>
      </c>
      <c r="C26" s="418" t="s">
        <v>408</v>
      </c>
      <c r="D26" s="135" t="s">
        <v>51</v>
      </c>
      <c r="E26" s="411" t="s">
        <v>409</v>
      </c>
      <c r="F26" s="136">
        <v>1</v>
      </c>
      <c r="G26" s="135" t="s">
        <v>51</v>
      </c>
      <c r="H26" s="137">
        <v>10000000</v>
      </c>
      <c r="I26" s="137">
        <v>10000000</v>
      </c>
      <c r="J26" s="281"/>
      <c r="K26" s="139"/>
      <c r="L26" s="138"/>
      <c r="M26" s="413">
        <v>45292</v>
      </c>
      <c r="N26" s="413">
        <v>45656</v>
      </c>
      <c r="O26" s="401">
        <f t="shared" ref="O26" si="6">+F27/F26</f>
        <v>1</v>
      </c>
      <c r="P26" s="401">
        <f t="shared" ref="P26" si="7">+H27/H26</f>
        <v>0</v>
      </c>
      <c r="Q26" s="402" t="e">
        <f t="shared" ref="Q26" si="8">+(O26*O26)/P26</f>
        <v>#DIV/0!</v>
      </c>
    </row>
    <row r="27" spans="2:238" ht="19.5" customHeight="1">
      <c r="B27" s="408"/>
      <c r="C27" s="417"/>
      <c r="D27" s="135" t="s">
        <v>53</v>
      </c>
      <c r="E27" s="412"/>
      <c r="F27" s="136">
        <v>1</v>
      </c>
      <c r="G27" s="135" t="s">
        <v>54</v>
      </c>
      <c r="H27" s="137">
        <v>0</v>
      </c>
      <c r="I27" s="137">
        <v>0</v>
      </c>
      <c r="J27" s="280"/>
      <c r="K27" s="139"/>
      <c r="L27" s="138"/>
      <c r="M27" s="410"/>
      <c r="N27" s="410"/>
      <c r="O27" s="401"/>
      <c r="P27" s="401"/>
      <c r="Q27" s="402"/>
    </row>
    <row r="28" spans="2:238" ht="19.5" customHeight="1">
      <c r="B28" s="408"/>
      <c r="C28" s="418" t="s">
        <v>410</v>
      </c>
      <c r="D28" s="135" t="s">
        <v>51</v>
      </c>
      <c r="E28" s="414" t="s">
        <v>411</v>
      </c>
      <c r="F28" s="141">
        <v>1</v>
      </c>
      <c r="G28" s="135" t="s">
        <v>116</v>
      </c>
      <c r="H28" s="137">
        <v>37000000</v>
      </c>
      <c r="I28" s="137">
        <v>37000000</v>
      </c>
      <c r="J28" s="280"/>
      <c r="K28" s="139"/>
      <c r="L28" s="138"/>
      <c r="M28" s="413">
        <v>45292</v>
      </c>
      <c r="N28" s="413">
        <v>45656</v>
      </c>
      <c r="O28" s="401">
        <f t="shared" ref="O28" si="9">+F29/F28</f>
        <v>1</v>
      </c>
      <c r="P28" s="401">
        <f t="shared" ref="P28" si="10">+H29/H28</f>
        <v>0.44864864864864867</v>
      </c>
      <c r="Q28" s="402">
        <f t="shared" ref="Q28" si="11">+(O28*O28)/P28</f>
        <v>2.2289156626506021</v>
      </c>
    </row>
    <row r="29" spans="2:238" ht="19.5" customHeight="1">
      <c r="B29" s="408"/>
      <c r="C29" s="417"/>
      <c r="D29" s="135" t="s">
        <v>53</v>
      </c>
      <c r="E29" s="415"/>
      <c r="F29" s="141">
        <v>1</v>
      </c>
      <c r="G29" s="135" t="s">
        <v>54</v>
      </c>
      <c r="H29" s="137">
        <v>16600000</v>
      </c>
      <c r="I29" s="137">
        <f>H29</f>
        <v>16600000</v>
      </c>
      <c r="J29" s="280"/>
      <c r="K29" s="139"/>
      <c r="L29" s="138"/>
      <c r="M29" s="410"/>
      <c r="N29" s="410"/>
      <c r="O29" s="401"/>
      <c r="P29" s="401"/>
      <c r="Q29" s="402"/>
    </row>
    <row r="30" spans="2:238" ht="19.5" customHeight="1">
      <c r="B30" s="408"/>
      <c r="C30" s="418" t="s">
        <v>412</v>
      </c>
      <c r="D30" s="135" t="s">
        <v>51</v>
      </c>
      <c r="E30" s="414" t="s">
        <v>413</v>
      </c>
      <c r="F30" s="141">
        <v>6</v>
      </c>
      <c r="G30" s="135" t="s">
        <v>116</v>
      </c>
      <c r="H30" s="137">
        <v>11050000</v>
      </c>
      <c r="I30" s="137">
        <v>11050000</v>
      </c>
      <c r="J30" s="280"/>
      <c r="K30" s="139"/>
      <c r="L30" s="138"/>
      <c r="M30" s="413">
        <v>45292</v>
      </c>
      <c r="N30" s="413">
        <v>45656</v>
      </c>
      <c r="O30" s="401">
        <f t="shared" ref="O30" si="12">+F31/F30</f>
        <v>0</v>
      </c>
      <c r="P30" s="401">
        <f t="shared" ref="P30" si="13">+H31/H30</f>
        <v>0</v>
      </c>
      <c r="Q30" s="402" t="e">
        <f t="shared" ref="Q30" si="14">+(O30*O30)/P30</f>
        <v>#DIV/0!</v>
      </c>
    </row>
    <row r="31" spans="2:238" ht="19.5" customHeight="1">
      <c r="B31" s="408"/>
      <c r="C31" s="417"/>
      <c r="D31" s="135" t="s">
        <v>53</v>
      </c>
      <c r="E31" s="415"/>
      <c r="F31" s="141">
        <v>0</v>
      </c>
      <c r="G31" s="135" t="s">
        <v>54</v>
      </c>
      <c r="H31" s="137">
        <v>0</v>
      </c>
      <c r="I31" s="137">
        <v>0</v>
      </c>
      <c r="J31" s="280"/>
      <c r="K31" s="139"/>
      <c r="L31" s="138"/>
      <c r="M31" s="410"/>
      <c r="N31" s="410"/>
      <c r="O31" s="401"/>
      <c r="P31" s="401"/>
      <c r="Q31" s="402"/>
    </row>
    <row r="32" spans="2:238" ht="19.5" customHeight="1">
      <c r="B32" s="408"/>
      <c r="C32" s="419" t="s">
        <v>414</v>
      </c>
      <c r="D32" s="135" t="s">
        <v>51</v>
      </c>
      <c r="E32" s="414" t="s">
        <v>415</v>
      </c>
      <c r="F32" s="141">
        <v>350</v>
      </c>
      <c r="G32" s="135" t="s">
        <v>116</v>
      </c>
      <c r="H32" s="137">
        <v>50000000</v>
      </c>
      <c r="I32" s="137">
        <v>50000000</v>
      </c>
      <c r="J32" s="280"/>
      <c r="K32" s="139"/>
      <c r="L32" s="138"/>
      <c r="M32" s="413">
        <v>45292</v>
      </c>
      <c r="N32" s="413">
        <v>45656</v>
      </c>
      <c r="O32" s="401">
        <f t="shared" ref="O32" si="15">+F33/F32</f>
        <v>0.74285714285714288</v>
      </c>
      <c r="P32" s="401">
        <f t="shared" ref="P32" si="16">+H33/H32</f>
        <v>0.49</v>
      </c>
      <c r="Q32" s="402">
        <f t="shared" ref="Q32" si="17">+(O32*O32)/P32</f>
        <v>1.1261974177426075</v>
      </c>
    </row>
    <row r="33" spans="2:17" ht="19.5" customHeight="1">
      <c r="B33" s="408"/>
      <c r="C33" s="420"/>
      <c r="D33" s="135" t="s">
        <v>53</v>
      </c>
      <c r="E33" s="415"/>
      <c r="F33" s="141">
        <v>260</v>
      </c>
      <c r="G33" s="135" t="s">
        <v>54</v>
      </c>
      <c r="H33" s="137">
        <v>24500000</v>
      </c>
      <c r="I33" s="137">
        <f>H33</f>
        <v>24500000</v>
      </c>
      <c r="J33" s="280"/>
      <c r="K33" s="139"/>
      <c r="L33" s="138"/>
      <c r="M33" s="410"/>
      <c r="N33" s="410"/>
      <c r="O33" s="401"/>
      <c r="P33" s="401"/>
      <c r="Q33" s="402"/>
    </row>
    <row r="34" spans="2:17" ht="25.5" customHeight="1">
      <c r="B34" s="408"/>
      <c r="C34" s="416" t="s">
        <v>416</v>
      </c>
      <c r="D34" s="135" t="s">
        <v>51</v>
      </c>
      <c r="E34" s="414" t="s">
        <v>417</v>
      </c>
      <c r="F34" s="141">
        <v>1</v>
      </c>
      <c r="G34" s="135" t="s">
        <v>51</v>
      </c>
      <c r="H34" s="137">
        <v>10000000</v>
      </c>
      <c r="I34" s="137">
        <v>10000000</v>
      </c>
      <c r="J34" s="280"/>
      <c r="K34" s="139"/>
      <c r="L34" s="138"/>
      <c r="M34" s="413">
        <v>45292</v>
      </c>
      <c r="N34" s="413">
        <v>45656</v>
      </c>
      <c r="O34" s="401">
        <f t="shared" ref="O34" si="18">+F35/F34</f>
        <v>0</v>
      </c>
      <c r="P34" s="401">
        <f t="shared" ref="P34" si="19">+H35/H34</f>
        <v>0</v>
      </c>
      <c r="Q34" s="402" t="e">
        <f t="shared" ref="Q34" si="20">+(O34*O34)/P34</f>
        <v>#DIV/0!</v>
      </c>
    </row>
    <row r="35" spans="2:17" ht="24" customHeight="1">
      <c r="B35" s="408"/>
      <c r="C35" s="417"/>
      <c r="D35" s="135" t="s">
        <v>53</v>
      </c>
      <c r="E35" s="415"/>
      <c r="F35" s="141">
        <v>0</v>
      </c>
      <c r="G35" s="135" t="s">
        <v>54</v>
      </c>
      <c r="H35" s="137">
        <v>0</v>
      </c>
      <c r="I35" s="137">
        <f>H35</f>
        <v>0</v>
      </c>
      <c r="J35" s="280"/>
      <c r="K35" s="139"/>
      <c r="L35" s="138"/>
      <c r="M35" s="410"/>
      <c r="N35" s="410"/>
      <c r="O35" s="401"/>
      <c r="P35" s="401"/>
      <c r="Q35" s="402"/>
    </row>
    <row r="36" spans="2:17" ht="33.950000000000003" customHeight="1">
      <c r="B36" s="408" t="s">
        <v>953</v>
      </c>
      <c r="C36" s="416" t="s">
        <v>418</v>
      </c>
      <c r="D36" s="135" t="s">
        <v>51</v>
      </c>
      <c r="E36" s="414" t="s">
        <v>411</v>
      </c>
      <c r="F36" s="141">
        <v>1</v>
      </c>
      <c r="G36" s="135" t="s">
        <v>51</v>
      </c>
      <c r="H36" s="137">
        <v>10000000</v>
      </c>
      <c r="I36" s="137">
        <v>10000000</v>
      </c>
      <c r="J36" s="281"/>
      <c r="K36" s="139"/>
      <c r="L36" s="142"/>
      <c r="M36" s="413">
        <v>45292</v>
      </c>
      <c r="N36" s="413">
        <v>45656</v>
      </c>
      <c r="O36" s="401">
        <f t="shared" ref="O36" si="21">+F37/F36</f>
        <v>1</v>
      </c>
      <c r="P36" s="401">
        <f t="shared" ref="P36" si="22">+H37/H36</f>
        <v>0</v>
      </c>
      <c r="Q36" s="402" t="e">
        <f t="shared" ref="Q36" si="23">+(O36*O36)/P36</f>
        <v>#DIV/0!</v>
      </c>
    </row>
    <row r="37" spans="2:17" ht="15.75">
      <c r="B37" s="408"/>
      <c r="C37" s="417"/>
      <c r="D37" s="135" t="s">
        <v>53</v>
      </c>
      <c r="E37" s="415"/>
      <c r="F37" s="141">
        <v>1</v>
      </c>
      <c r="G37" s="135" t="s">
        <v>54</v>
      </c>
      <c r="H37" s="137">
        <v>0</v>
      </c>
      <c r="I37" s="137">
        <v>0</v>
      </c>
      <c r="J37" s="278"/>
      <c r="K37" s="139"/>
      <c r="L37" s="138"/>
      <c r="M37" s="410"/>
      <c r="N37" s="410"/>
      <c r="O37" s="401"/>
      <c r="P37" s="401"/>
      <c r="Q37" s="402"/>
    </row>
    <row r="38" spans="2:17" ht="15.75">
      <c r="B38" s="408"/>
      <c r="C38" s="416" t="s">
        <v>419</v>
      </c>
      <c r="D38" s="135" t="s">
        <v>51</v>
      </c>
      <c r="E38" s="414" t="s">
        <v>415</v>
      </c>
      <c r="F38" s="141">
        <v>50</v>
      </c>
      <c r="G38" s="135" t="s">
        <v>116</v>
      </c>
      <c r="H38" s="137">
        <v>10000000</v>
      </c>
      <c r="I38" s="137">
        <v>10000000</v>
      </c>
      <c r="J38" s="278"/>
      <c r="K38" s="139"/>
      <c r="L38" s="138"/>
      <c r="M38" s="413">
        <v>45292</v>
      </c>
      <c r="N38" s="413">
        <v>45656</v>
      </c>
      <c r="O38" s="401">
        <f t="shared" ref="O38" si="24">+F39/F38</f>
        <v>1</v>
      </c>
      <c r="P38" s="401">
        <f t="shared" ref="P38" si="25">+H39/H38</f>
        <v>0</v>
      </c>
      <c r="Q38" s="402" t="e">
        <f t="shared" ref="Q38" si="26">+(O38*O38)/P38</f>
        <v>#DIV/0!</v>
      </c>
    </row>
    <row r="39" spans="2:17" ht="15.75">
      <c r="B39" s="408"/>
      <c r="C39" s="417"/>
      <c r="D39" s="135" t="s">
        <v>53</v>
      </c>
      <c r="E39" s="415"/>
      <c r="F39" s="141">
        <v>50</v>
      </c>
      <c r="G39" s="135" t="s">
        <v>54</v>
      </c>
      <c r="H39" s="137">
        <v>0</v>
      </c>
      <c r="I39" s="137">
        <v>0</v>
      </c>
      <c r="J39" s="278"/>
      <c r="K39" s="139"/>
      <c r="L39" s="138"/>
      <c r="M39" s="410"/>
      <c r="N39" s="410"/>
      <c r="O39" s="401"/>
      <c r="P39" s="401"/>
      <c r="Q39" s="402"/>
    </row>
    <row r="40" spans="2:17" ht="18" customHeight="1">
      <c r="B40" s="408"/>
      <c r="C40" s="416" t="s">
        <v>420</v>
      </c>
      <c r="D40" s="135" t="s">
        <v>51</v>
      </c>
      <c r="E40" s="414" t="s">
        <v>421</v>
      </c>
      <c r="F40" s="141">
        <v>1</v>
      </c>
      <c r="G40" s="135" t="s">
        <v>51</v>
      </c>
      <c r="H40" s="137">
        <v>150000000</v>
      </c>
      <c r="I40" s="137">
        <v>150000000</v>
      </c>
      <c r="J40" s="280"/>
      <c r="K40" s="139"/>
      <c r="L40" s="138"/>
      <c r="M40" s="413">
        <v>45292</v>
      </c>
      <c r="N40" s="413">
        <v>45656</v>
      </c>
      <c r="O40" s="401">
        <f t="shared" ref="O40" si="27">+F41/F40</f>
        <v>1</v>
      </c>
      <c r="P40" s="401">
        <f t="shared" ref="P40" si="28">+H41/H40</f>
        <v>0.99997333333333338</v>
      </c>
      <c r="Q40" s="402">
        <f t="shared" ref="Q40" si="29">+(O40*O40)/P40</f>
        <v>1.0000266673777967</v>
      </c>
    </row>
    <row r="41" spans="2:17" ht="21.75" customHeight="1">
      <c r="B41" s="408"/>
      <c r="C41" s="417"/>
      <c r="D41" s="135" t="s">
        <v>53</v>
      </c>
      <c r="E41" s="415"/>
      <c r="F41" s="141">
        <v>1</v>
      </c>
      <c r="G41" s="135" t="s">
        <v>54</v>
      </c>
      <c r="H41" s="137">
        <v>149996000</v>
      </c>
      <c r="I41" s="137">
        <f>H41</f>
        <v>149996000</v>
      </c>
      <c r="J41" s="278"/>
      <c r="K41" s="139"/>
      <c r="L41" s="140"/>
      <c r="M41" s="410"/>
      <c r="N41" s="410"/>
      <c r="O41" s="401"/>
      <c r="P41" s="401"/>
      <c r="Q41" s="402"/>
    </row>
    <row r="42" spans="2:17" ht="36" customHeight="1">
      <c r="B42" s="408" t="s">
        <v>954</v>
      </c>
      <c r="C42" s="416" t="s">
        <v>422</v>
      </c>
      <c r="D42" s="135" t="s">
        <v>51</v>
      </c>
      <c r="E42" s="414" t="s">
        <v>423</v>
      </c>
      <c r="F42" s="141">
        <v>4</v>
      </c>
      <c r="G42" s="135" t="s">
        <v>51</v>
      </c>
      <c r="H42" s="137">
        <v>84500000</v>
      </c>
      <c r="I42" s="137">
        <v>84500000</v>
      </c>
      <c r="J42" s="281"/>
      <c r="K42" s="139"/>
      <c r="L42" s="142"/>
      <c r="M42" s="413">
        <v>45292</v>
      </c>
      <c r="N42" s="413">
        <v>45656</v>
      </c>
      <c r="O42" s="401">
        <f t="shared" ref="O42" si="30">+F43/F42</f>
        <v>0.5</v>
      </c>
      <c r="P42" s="401">
        <f t="shared" ref="P42" si="31">+H43/H42</f>
        <v>0.99994710059171599</v>
      </c>
      <c r="Q42" s="402">
        <f t="shared" ref="Q42" si="32">+(O42*O42)/P42</f>
        <v>0.25001322555169486</v>
      </c>
    </row>
    <row r="43" spans="2:17" ht="15.75">
      <c r="B43" s="408"/>
      <c r="C43" s="417"/>
      <c r="D43" s="135" t="s">
        <v>53</v>
      </c>
      <c r="E43" s="415"/>
      <c r="F43" s="141">
        <v>2</v>
      </c>
      <c r="G43" s="135" t="s">
        <v>54</v>
      </c>
      <c r="H43" s="137">
        <v>84495530</v>
      </c>
      <c r="I43" s="137">
        <f>H43</f>
        <v>84495530</v>
      </c>
      <c r="J43" s="278"/>
      <c r="K43" s="139"/>
      <c r="L43" s="138"/>
      <c r="M43" s="410"/>
      <c r="N43" s="410"/>
      <c r="O43" s="401"/>
      <c r="P43" s="401"/>
      <c r="Q43" s="402"/>
    </row>
    <row r="44" spans="2:17" ht="15.75">
      <c r="B44" s="408"/>
      <c r="C44" s="416" t="s">
        <v>424</v>
      </c>
      <c r="D44" s="135" t="s">
        <v>51</v>
      </c>
      <c r="E44" s="414" t="s">
        <v>423</v>
      </c>
      <c r="F44" s="141">
        <v>4</v>
      </c>
      <c r="G44" s="135" t="s">
        <v>116</v>
      </c>
      <c r="H44" s="137">
        <v>20000000</v>
      </c>
      <c r="I44" s="137">
        <v>20000000</v>
      </c>
      <c r="J44" s="278"/>
      <c r="K44" s="139"/>
      <c r="L44" s="138"/>
      <c r="M44" s="413">
        <v>45292</v>
      </c>
      <c r="N44" s="413">
        <v>45656</v>
      </c>
      <c r="O44" s="401">
        <f t="shared" ref="O44" si="33">+F45/F44</f>
        <v>0.75</v>
      </c>
      <c r="P44" s="401">
        <f t="shared" ref="P44" si="34">+H45/H44</f>
        <v>0</v>
      </c>
      <c r="Q44" s="402" t="e">
        <f t="shared" ref="Q44" si="35">+(O44*O44)/P44</f>
        <v>#DIV/0!</v>
      </c>
    </row>
    <row r="45" spans="2:17" ht="24" customHeight="1">
      <c r="B45" s="408"/>
      <c r="C45" s="417"/>
      <c r="D45" s="135" t="s">
        <v>53</v>
      </c>
      <c r="E45" s="415"/>
      <c r="F45" s="141">
        <v>3</v>
      </c>
      <c r="G45" s="135" t="s">
        <v>54</v>
      </c>
      <c r="H45" s="137">
        <v>0</v>
      </c>
      <c r="I45" s="137">
        <v>0</v>
      </c>
      <c r="J45" s="278"/>
      <c r="K45" s="139"/>
      <c r="L45" s="138"/>
      <c r="M45" s="410"/>
      <c r="N45" s="410"/>
      <c r="O45" s="401"/>
      <c r="P45" s="401"/>
      <c r="Q45" s="402"/>
    </row>
    <row r="46" spans="2:17" ht="30.75" customHeight="1">
      <c r="B46" s="408" t="s">
        <v>955</v>
      </c>
      <c r="C46" s="409" t="s">
        <v>425</v>
      </c>
      <c r="D46" s="135" t="s">
        <v>51</v>
      </c>
      <c r="E46" s="411" t="s">
        <v>426</v>
      </c>
      <c r="F46" s="141">
        <v>1</v>
      </c>
      <c r="G46" s="135" t="s">
        <v>51</v>
      </c>
      <c r="H46" s="137">
        <v>80000000</v>
      </c>
      <c r="I46" s="137">
        <v>80000000</v>
      </c>
      <c r="J46" s="281"/>
      <c r="K46" s="139"/>
      <c r="L46" s="142"/>
      <c r="M46" s="413">
        <v>45292</v>
      </c>
      <c r="N46" s="413">
        <v>45656</v>
      </c>
      <c r="O46" s="401">
        <f t="shared" ref="O46" si="36">+F47/F46</f>
        <v>1</v>
      </c>
      <c r="P46" s="401">
        <f t="shared" ref="P46" si="37">+H47/H46</f>
        <v>0.45624999999999999</v>
      </c>
      <c r="Q46" s="402">
        <f t="shared" ref="Q46" si="38">+(O46*O46)/P46</f>
        <v>2.1917808219178081</v>
      </c>
    </row>
    <row r="47" spans="2:17" ht="30" customHeight="1">
      <c r="B47" s="408"/>
      <c r="C47" s="410"/>
      <c r="D47" s="135" t="s">
        <v>53</v>
      </c>
      <c r="E47" s="412"/>
      <c r="F47" s="141">
        <v>1</v>
      </c>
      <c r="G47" s="135" t="s">
        <v>54</v>
      </c>
      <c r="H47" s="137">
        <v>36500000</v>
      </c>
      <c r="I47" s="137">
        <f>H47</f>
        <v>36500000</v>
      </c>
      <c r="J47" s="278"/>
      <c r="K47" s="139"/>
      <c r="L47" s="138"/>
      <c r="M47" s="410"/>
      <c r="N47" s="410"/>
      <c r="O47" s="401"/>
      <c r="P47" s="401"/>
      <c r="Q47" s="402"/>
    </row>
    <row r="48" spans="2:17" ht="15.75">
      <c r="B48" s="403"/>
      <c r="C48" s="404" t="s">
        <v>62</v>
      </c>
      <c r="D48" s="135" t="s">
        <v>51</v>
      </c>
      <c r="E48" s="405"/>
      <c r="F48" s="144"/>
      <c r="G48" s="135" t="s">
        <v>51</v>
      </c>
      <c r="H48" s="145">
        <f>H46+H44+H42+H40+H38+H36+H34+H32+H30+H28+H26+H24+H22+H20</f>
        <v>521099999</v>
      </c>
      <c r="I48" s="145">
        <f>I46+I44+I42+I40+I38+I36+I34+I32+I30+I28+I26+I24+I22+I20</f>
        <v>521099999</v>
      </c>
      <c r="J48" s="280"/>
      <c r="K48" s="138"/>
      <c r="L48" s="138"/>
      <c r="M48" s="138"/>
      <c r="N48" s="146"/>
      <c r="O48" s="407"/>
      <c r="P48" s="407"/>
      <c r="Q48" s="403"/>
    </row>
    <row r="49" spans="2:40" ht="15.75">
      <c r="B49" s="403"/>
      <c r="C49" s="404"/>
      <c r="D49" s="135" t="s">
        <v>53</v>
      </c>
      <c r="E49" s="406"/>
      <c r="F49" s="144"/>
      <c r="G49" s="135" t="s">
        <v>54</v>
      </c>
      <c r="H49" s="147">
        <f>H47+H45+H41+H43+H39+H37+H35+H33+H31+H29+H27+H25+H23+H21</f>
        <v>318229863</v>
      </c>
      <c r="I49" s="147">
        <f>I47+I45+I41+I43+I39+I37+I35+I33+I31+I29+I27+I25+I23+I21</f>
        <v>318229863</v>
      </c>
      <c r="J49" s="277"/>
      <c r="K49" s="148"/>
      <c r="L49" s="140"/>
      <c r="M49" s="140"/>
      <c r="N49" s="146"/>
      <c r="O49" s="407"/>
      <c r="P49" s="407"/>
      <c r="Q49" s="403"/>
    </row>
    <row r="50" spans="2:40">
      <c r="D50" s="149"/>
      <c r="H50" s="150"/>
      <c r="I50" s="151"/>
      <c r="K50" s="152"/>
      <c r="L50" s="152"/>
      <c r="M50" s="153"/>
      <c r="N50" s="153"/>
      <c r="O50" s="151"/>
      <c r="P50" s="154"/>
      <c r="Q50" s="155"/>
    </row>
    <row r="51" spans="2:40" ht="31.5">
      <c r="B51" s="389" t="s">
        <v>63</v>
      </c>
      <c r="C51" s="389"/>
      <c r="D51" s="390" t="s">
        <v>64</v>
      </c>
      <c r="E51" s="390"/>
      <c r="F51" s="390"/>
      <c r="G51" s="390"/>
      <c r="H51" s="390"/>
      <c r="I51" s="390"/>
      <c r="J51" s="279" t="s">
        <v>65</v>
      </c>
      <c r="K51" s="390" t="s">
        <v>66</v>
      </c>
      <c r="L51" s="390"/>
      <c r="M51" s="391" t="s">
        <v>67</v>
      </c>
      <c r="N51" s="392"/>
      <c r="O51" s="392"/>
      <c r="P51" s="392"/>
      <c r="Q51" s="392"/>
    </row>
    <row r="52" spans="2:40" ht="26.25" customHeight="1">
      <c r="B52" s="393" t="s">
        <v>427</v>
      </c>
      <c r="C52" s="394"/>
      <c r="D52" s="397" t="s">
        <v>428</v>
      </c>
      <c r="E52" s="398"/>
      <c r="F52" s="398"/>
      <c r="G52" s="398"/>
      <c r="H52" s="398"/>
      <c r="I52" s="399"/>
      <c r="J52" s="400" t="s">
        <v>429</v>
      </c>
      <c r="K52" s="157" t="s">
        <v>51</v>
      </c>
      <c r="L52" s="158">
        <v>971</v>
      </c>
      <c r="M52" s="387" t="s">
        <v>430</v>
      </c>
      <c r="N52" s="388"/>
      <c r="O52" s="388"/>
      <c r="P52" s="388"/>
      <c r="Q52" s="388"/>
    </row>
    <row r="53" spans="2:40" ht="18" customHeight="1">
      <c r="B53" s="395"/>
      <c r="C53" s="396"/>
      <c r="D53" s="382"/>
      <c r="E53" s="383"/>
      <c r="F53" s="383"/>
      <c r="G53" s="383"/>
      <c r="H53" s="383"/>
      <c r="I53" s="384"/>
      <c r="J53" s="386"/>
      <c r="K53" s="157" t="s">
        <v>53</v>
      </c>
      <c r="L53" s="158">
        <v>889</v>
      </c>
      <c r="M53" s="388"/>
      <c r="N53" s="388"/>
      <c r="O53" s="388"/>
      <c r="P53" s="388"/>
      <c r="Q53" s="388"/>
    </row>
    <row r="54" spans="2:40" ht="18.75" customHeight="1">
      <c r="B54" s="376" t="s">
        <v>431</v>
      </c>
      <c r="C54" s="376"/>
      <c r="D54" s="377" t="s">
        <v>432</v>
      </c>
      <c r="E54" s="377"/>
      <c r="F54" s="377"/>
      <c r="G54" s="377"/>
      <c r="H54" s="377"/>
      <c r="I54" s="377"/>
      <c r="J54" s="378" t="s">
        <v>429</v>
      </c>
      <c r="K54" s="157" t="s">
        <v>51</v>
      </c>
      <c r="L54" s="159">
        <v>778</v>
      </c>
      <c r="M54" s="375" t="s">
        <v>433</v>
      </c>
      <c r="N54" s="375"/>
      <c r="O54" s="375"/>
      <c r="P54" s="375"/>
      <c r="Q54" s="375"/>
    </row>
    <row r="55" spans="2:40" ht="47.25" customHeight="1">
      <c r="B55" s="376"/>
      <c r="C55" s="376"/>
      <c r="D55" s="377"/>
      <c r="E55" s="377"/>
      <c r="F55" s="377"/>
      <c r="G55" s="377"/>
      <c r="H55" s="377"/>
      <c r="I55" s="377"/>
      <c r="J55" s="378"/>
      <c r="K55" s="157" t="s">
        <v>53</v>
      </c>
      <c r="L55" s="159">
        <v>713</v>
      </c>
      <c r="M55" s="375"/>
      <c r="N55" s="375"/>
      <c r="O55" s="375"/>
      <c r="P55" s="375"/>
      <c r="Q55" s="375"/>
    </row>
    <row r="56" spans="2:40" ht="15.95" customHeight="1">
      <c r="B56" s="376" t="s">
        <v>434</v>
      </c>
      <c r="C56" s="376"/>
      <c r="D56" s="379" t="s">
        <v>435</v>
      </c>
      <c r="E56" s="380"/>
      <c r="F56" s="380"/>
      <c r="G56" s="380"/>
      <c r="H56" s="380"/>
      <c r="I56" s="381"/>
      <c r="J56" s="385" t="s">
        <v>436</v>
      </c>
      <c r="K56" s="157" t="s">
        <v>51</v>
      </c>
      <c r="L56" s="160">
        <v>280</v>
      </c>
      <c r="M56" s="387" t="s">
        <v>437</v>
      </c>
      <c r="N56" s="388"/>
      <c r="O56" s="388"/>
      <c r="P56" s="388"/>
      <c r="Q56" s="388"/>
    </row>
    <row r="57" spans="2:40">
      <c r="B57" s="376"/>
      <c r="C57" s="376"/>
      <c r="D57" s="382"/>
      <c r="E57" s="383"/>
      <c r="F57" s="383"/>
      <c r="G57" s="383"/>
      <c r="H57" s="383"/>
      <c r="I57" s="384"/>
      <c r="J57" s="386"/>
      <c r="K57" s="157" t="s">
        <v>53</v>
      </c>
      <c r="L57" s="160">
        <v>310</v>
      </c>
      <c r="M57" s="388"/>
      <c r="N57" s="388"/>
      <c r="O57" s="388"/>
      <c r="P57" s="388"/>
      <c r="Q57" s="388"/>
    </row>
    <row r="58" spans="2:40" ht="15" customHeight="1">
      <c r="B58" s="369" t="s">
        <v>438</v>
      </c>
      <c r="C58" s="370"/>
      <c r="D58" s="370"/>
      <c r="E58" s="370"/>
      <c r="F58" s="370"/>
      <c r="G58" s="370"/>
      <c r="H58" s="370"/>
      <c r="I58" s="370"/>
      <c r="J58" s="370"/>
      <c r="K58" s="370"/>
      <c r="L58" s="371"/>
      <c r="M58" s="375" t="s">
        <v>72</v>
      </c>
      <c r="N58" s="375"/>
      <c r="O58" s="375"/>
      <c r="P58" s="375"/>
      <c r="Q58" s="375"/>
    </row>
    <row r="59" spans="2:40" ht="56.25" customHeight="1">
      <c r="B59" s="372"/>
      <c r="C59" s="373"/>
      <c r="D59" s="373"/>
      <c r="E59" s="373"/>
      <c r="F59" s="373"/>
      <c r="G59" s="373"/>
      <c r="H59" s="373"/>
      <c r="I59" s="373"/>
      <c r="J59" s="373"/>
      <c r="K59" s="373"/>
      <c r="L59" s="374"/>
      <c r="M59" s="375"/>
      <c r="N59" s="375"/>
      <c r="O59" s="375"/>
      <c r="P59" s="375"/>
      <c r="Q59" s="375"/>
    </row>
    <row r="60" spans="2:40">
      <c r="M60" s="161"/>
      <c r="N60" s="161"/>
    </row>
    <row r="61" spans="2:40" ht="15.75"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ht="15.75"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ht="15.75"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ht="15.75"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18:40" ht="15.75"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6" spans="18:40" ht="15.75"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</row>
    <row r="67" spans="18:40" ht="15.75"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</row>
    <row r="68" spans="18:40" ht="15.75"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</row>
    <row r="69" spans="18:40" ht="15.75"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</row>
    <row r="70" spans="18:40" ht="15.75"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</row>
    <row r="71" spans="18:40" ht="15.75"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</row>
    <row r="72" spans="18:40" ht="15.75"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</row>
    <row r="73" spans="18:40" ht="15.75"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</row>
    <row r="74" spans="18:40" ht="15.75"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</row>
    <row r="75" spans="18:40" ht="15.75"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</row>
    <row r="76" spans="18:40" ht="15.75"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</row>
    <row r="77" spans="18:40" ht="15.75"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</row>
    <row r="78" spans="18:40" ht="15.75"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</row>
    <row r="79" spans="18:40" ht="15.75"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</row>
    <row r="80" spans="18:40" ht="15.75"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</row>
    <row r="81" spans="18:40" ht="15.75"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</row>
    <row r="82" spans="18:40" ht="15.75"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</row>
    <row r="83" spans="18:40" ht="15.75"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</row>
    <row r="84" spans="18:40" ht="15.75"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</row>
    <row r="85" spans="18:40" ht="15.75"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</row>
    <row r="86" spans="18:40" ht="15.75"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</row>
    <row r="87" spans="18:40" ht="15.75"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</row>
    <row r="88" spans="18:40" ht="15.75"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</row>
    <row r="89" spans="18:40" ht="15.75"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</row>
    <row r="90" spans="18:40" ht="15.75"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</row>
    <row r="91" spans="18:40" ht="15.75"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</row>
    <row r="92" spans="18:40" ht="15.75"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</row>
    <row r="93" spans="18:40" ht="15.75"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</row>
  </sheetData>
  <mergeCells count="171">
    <mergeCell ref="N12:P12"/>
    <mergeCell ref="B16:I16"/>
    <mergeCell ref="B2:C5"/>
    <mergeCell ref="D2:K3"/>
    <mergeCell ref="L2:O2"/>
    <mergeCell ref="P2:Q5"/>
    <mergeCell ref="L3:O3"/>
    <mergeCell ref="D4:K5"/>
    <mergeCell ref="L4:O4"/>
    <mergeCell ref="L5:O5"/>
    <mergeCell ref="C6:Q6"/>
    <mergeCell ref="G17:G19"/>
    <mergeCell ref="H17:H19"/>
    <mergeCell ref="I17:L18"/>
    <mergeCell ref="M17:N18"/>
    <mergeCell ref="D7:Q7"/>
    <mergeCell ref="D8:Q8"/>
    <mergeCell ref="B9:C9"/>
    <mergeCell ref="D9:I9"/>
    <mergeCell ref="J9:L16"/>
    <mergeCell ref="M9:Q9"/>
    <mergeCell ref="B10:C10"/>
    <mergeCell ref="D10:I10"/>
    <mergeCell ref="N10:P10"/>
    <mergeCell ref="B13:C13"/>
    <mergeCell ref="D13:I13"/>
    <mergeCell ref="N13:P13"/>
    <mergeCell ref="B14:I14"/>
    <mergeCell ref="N14:P14"/>
    <mergeCell ref="B15:I15"/>
    <mergeCell ref="B11:C11"/>
    <mergeCell ref="D11:I11"/>
    <mergeCell ref="N11:P11"/>
    <mergeCell ref="B12:C12"/>
    <mergeCell ref="D12:I12"/>
    <mergeCell ref="O17:Q17"/>
    <mergeCell ref="O18:O19"/>
    <mergeCell ref="P18:P19"/>
    <mergeCell ref="Q18:Q19"/>
    <mergeCell ref="B20:B25"/>
    <mergeCell ref="C20:C21"/>
    <mergeCell ref="E20:E21"/>
    <mergeCell ref="M20:M21"/>
    <mergeCell ref="N20:N21"/>
    <mergeCell ref="O20:O21"/>
    <mergeCell ref="P20:P21"/>
    <mergeCell ref="Q20:Q21"/>
    <mergeCell ref="C22:C23"/>
    <mergeCell ref="E22:E23"/>
    <mergeCell ref="M22:M23"/>
    <mergeCell ref="N22:N23"/>
    <mergeCell ref="O22:O23"/>
    <mergeCell ref="P22:P23"/>
    <mergeCell ref="Q22:Q23"/>
    <mergeCell ref="B17:B19"/>
    <mergeCell ref="C17:C19"/>
    <mergeCell ref="D17:D19"/>
    <mergeCell ref="E17:E19"/>
    <mergeCell ref="F17:F19"/>
    <mergeCell ref="E28:E29"/>
    <mergeCell ref="M28:M29"/>
    <mergeCell ref="N28:N29"/>
    <mergeCell ref="O28:O29"/>
    <mergeCell ref="P28:P29"/>
    <mergeCell ref="Q28:Q29"/>
    <mergeCell ref="Q24:Q25"/>
    <mergeCell ref="B26:B35"/>
    <mergeCell ref="C26:C27"/>
    <mergeCell ref="E26:E27"/>
    <mergeCell ref="M26:M27"/>
    <mergeCell ref="N26:N27"/>
    <mergeCell ref="O26:O27"/>
    <mergeCell ref="P26:P27"/>
    <mergeCell ref="Q26:Q27"/>
    <mergeCell ref="C28:C29"/>
    <mergeCell ref="C24:C25"/>
    <mergeCell ref="E24:E25"/>
    <mergeCell ref="M24:M25"/>
    <mergeCell ref="N24:N25"/>
    <mergeCell ref="O24:O25"/>
    <mergeCell ref="P24:P25"/>
    <mergeCell ref="Q30:Q31"/>
    <mergeCell ref="C32:C33"/>
    <mergeCell ref="E32:E33"/>
    <mergeCell ref="M32:M33"/>
    <mergeCell ref="N32:N33"/>
    <mergeCell ref="O32:O33"/>
    <mergeCell ref="P32:P33"/>
    <mergeCell ref="Q32:Q33"/>
    <mergeCell ref="C30:C31"/>
    <mergeCell ref="E30:E31"/>
    <mergeCell ref="M30:M31"/>
    <mergeCell ref="N30:N31"/>
    <mergeCell ref="O30:O31"/>
    <mergeCell ref="P30:P31"/>
    <mergeCell ref="E38:E39"/>
    <mergeCell ref="M38:M39"/>
    <mergeCell ref="N38:N39"/>
    <mergeCell ref="O38:O39"/>
    <mergeCell ref="P38:P39"/>
    <mergeCell ref="Q38:Q39"/>
    <mergeCell ref="Q34:Q35"/>
    <mergeCell ref="B36:B41"/>
    <mergeCell ref="C36:C37"/>
    <mergeCell ref="E36:E37"/>
    <mergeCell ref="M36:M37"/>
    <mergeCell ref="N36:N37"/>
    <mergeCell ref="O36:O37"/>
    <mergeCell ref="P36:P37"/>
    <mergeCell ref="Q36:Q37"/>
    <mergeCell ref="C38:C39"/>
    <mergeCell ref="C34:C35"/>
    <mergeCell ref="E34:E35"/>
    <mergeCell ref="M34:M35"/>
    <mergeCell ref="N34:N35"/>
    <mergeCell ref="O34:O35"/>
    <mergeCell ref="P34:P35"/>
    <mergeCell ref="E44:E45"/>
    <mergeCell ref="M44:M45"/>
    <mergeCell ref="N44:N45"/>
    <mergeCell ref="O44:O45"/>
    <mergeCell ref="P44:P45"/>
    <mergeCell ref="Q44:Q45"/>
    <mergeCell ref="Q40:Q41"/>
    <mergeCell ref="B42:B45"/>
    <mergeCell ref="C42:C43"/>
    <mergeCell ref="E42:E43"/>
    <mergeCell ref="M42:M43"/>
    <mergeCell ref="N42:N43"/>
    <mergeCell ref="O42:O43"/>
    <mergeCell ref="P42:P43"/>
    <mergeCell ref="Q42:Q43"/>
    <mergeCell ref="C44:C45"/>
    <mergeCell ref="C40:C41"/>
    <mergeCell ref="E40:E41"/>
    <mergeCell ref="M40:M41"/>
    <mergeCell ref="N40:N41"/>
    <mergeCell ref="O40:O41"/>
    <mergeCell ref="P40:P41"/>
    <mergeCell ref="B51:C51"/>
    <mergeCell ref="D51:I51"/>
    <mergeCell ref="K51:L51"/>
    <mergeCell ref="M51:Q51"/>
    <mergeCell ref="B52:C53"/>
    <mergeCell ref="D52:I53"/>
    <mergeCell ref="J52:J53"/>
    <mergeCell ref="M52:Q53"/>
    <mergeCell ref="P46:P47"/>
    <mergeCell ref="Q46:Q47"/>
    <mergeCell ref="B48:B49"/>
    <mergeCell ref="C48:C49"/>
    <mergeCell ref="E48:E49"/>
    <mergeCell ref="O48:O49"/>
    <mergeCell ref="P48:P49"/>
    <mergeCell ref="Q48:Q49"/>
    <mergeCell ref="B46:B47"/>
    <mergeCell ref="C46:C47"/>
    <mergeCell ref="E46:E47"/>
    <mergeCell ref="M46:M47"/>
    <mergeCell ref="N46:N47"/>
    <mergeCell ref="O46:O47"/>
    <mergeCell ref="B58:L59"/>
    <mergeCell ref="M58:Q59"/>
    <mergeCell ref="B54:C55"/>
    <mergeCell ref="D54:I55"/>
    <mergeCell ref="J54:J55"/>
    <mergeCell ref="M54:Q55"/>
    <mergeCell ref="B56:C57"/>
    <mergeCell ref="D56:I57"/>
    <mergeCell ref="J56:J57"/>
    <mergeCell ref="M56:Q57"/>
  </mergeCells>
  <pageMargins left="0.25" right="0.25" top="0.75" bottom="0.75" header="0.3" footer="0.3"/>
  <pageSetup paperSize="5" scale="45" fitToHeight="0" orientation="landscape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HW69"/>
  <sheetViews>
    <sheetView zoomScale="57" zoomScaleNormal="57" workbookViewId="0">
      <selection activeCell="L2" sqref="L2:O5"/>
    </sheetView>
  </sheetViews>
  <sheetFormatPr baseColWidth="10" defaultColWidth="12.42578125" defaultRowHeight="15"/>
  <cols>
    <col min="1" max="1" width="6.7109375" style="117" customWidth="1"/>
    <col min="2" max="2" width="45.42578125" style="117" customWidth="1"/>
    <col min="3" max="3" width="86.85546875" style="117" customWidth="1"/>
    <col min="4" max="4" width="16.85546875" style="117" customWidth="1"/>
    <col min="5" max="5" width="13.85546875" style="117" customWidth="1"/>
    <col min="6" max="6" width="16.7109375" style="117" customWidth="1"/>
    <col min="7" max="7" width="18" style="117" customWidth="1"/>
    <col min="8" max="8" width="22.85546875" style="117" customWidth="1"/>
    <col min="9" max="9" width="17.42578125" style="117" customWidth="1"/>
    <col min="10" max="10" width="20.85546875" style="118" customWidth="1"/>
    <col min="11" max="11" width="13.42578125" style="117" customWidth="1"/>
    <col min="12" max="12" width="15.85546875" style="117" customWidth="1"/>
    <col min="13" max="13" width="14.85546875" style="162" customWidth="1"/>
    <col min="14" max="14" width="21.140625" style="162" customWidth="1"/>
    <col min="15" max="17" width="16.85546875" style="117" customWidth="1"/>
    <col min="18" max="16384" width="12.42578125" style="117"/>
  </cols>
  <sheetData>
    <row r="1" spans="2:231" ht="22.5" customHeight="1">
      <c r="M1" s="119"/>
      <c r="N1" s="119"/>
    </row>
    <row r="2" spans="2:231" s="120" customFormat="1" ht="37.5" customHeight="1">
      <c r="B2" s="476"/>
      <c r="C2" s="476"/>
      <c r="D2" s="477" t="s">
        <v>378</v>
      </c>
      <c r="E2" s="478"/>
      <c r="F2" s="478"/>
      <c r="G2" s="478"/>
      <c r="H2" s="478"/>
      <c r="I2" s="478"/>
      <c r="J2" s="478"/>
      <c r="K2" s="479"/>
      <c r="L2" s="612" t="s">
        <v>379</v>
      </c>
      <c r="M2" s="613"/>
      <c r="N2" s="613"/>
      <c r="O2" s="614"/>
      <c r="P2" s="483"/>
      <c r="Q2" s="484"/>
    </row>
    <row r="3" spans="2:231" s="120" customFormat="1" ht="37.5" customHeight="1">
      <c r="B3" s="476"/>
      <c r="C3" s="476"/>
      <c r="D3" s="480"/>
      <c r="E3" s="481"/>
      <c r="F3" s="481"/>
      <c r="G3" s="481"/>
      <c r="H3" s="481"/>
      <c r="I3" s="481"/>
      <c r="J3" s="481"/>
      <c r="K3" s="482"/>
      <c r="L3" s="612" t="s">
        <v>380</v>
      </c>
      <c r="M3" s="613"/>
      <c r="N3" s="613"/>
      <c r="O3" s="614"/>
      <c r="P3" s="485"/>
      <c r="Q3" s="486"/>
    </row>
    <row r="4" spans="2:231" s="120" customFormat="1" ht="33.75" customHeight="1">
      <c r="B4" s="476"/>
      <c r="C4" s="476"/>
      <c r="D4" s="477" t="s">
        <v>381</v>
      </c>
      <c r="E4" s="478"/>
      <c r="F4" s="478"/>
      <c r="G4" s="478"/>
      <c r="H4" s="478"/>
      <c r="I4" s="478"/>
      <c r="J4" s="478"/>
      <c r="K4" s="479"/>
      <c r="L4" s="612" t="s">
        <v>382</v>
      </c>
      <c r="M4" s="613"/>
      <c r="N4" s="613"/>
      <c r="O4" s="614"/>
      <c r="P4" s="485"/>
      <c r="Q4" s="486"/>
    </row>
    <row r="5" spans="2:231" s="120" customFormat="1" ht="38.25" customHeight="1">
      <c r="B5" s="476"/>
      <c r="C5" s="476"/>
      <c r="D5" s="480"/>
      <c r="E5" s="481"/>
      <c r="F5" s="481"/>
      <c r="G5" s="481"/>
      <c r="H5" s="481"/>
      <c r="I5" s="481"/>
      <c r="J5" s="481"/>
      <c r="K5" s="482"/>
      <c r="L5" s="612" t="s">
        <v>383</v>
      </c>
      <c r="M5" s="613"/>
      <c r="N5" s="613"/>
      <c r="O5" s="614"/>
      <c r="P5" s="487"/>
      <c r="Q5" s="488"/>
    </row>
    <row r="6" spans="2:231" s="120" customFormat="1" ht="23.25" customHeight="1"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</row>
    <row r="7" spans="2:231" s="120" customFormat="1" ht="31.5" customHeight="1">
      <c r="B7" s="121" t="s">
        <v>384</v>
      </c>
      <c r="C7" s="121"/>
      <c r="D7" s="434" t="s">
        <v>385</v>
      </c>
      <c r="E7" s="435"/>
      <c r="F7" s="435"/>
      <c r="G7" s="435"/>
      <c r="H7" s="435"/>
      <c r="I7" s="435"/>
      <c r="J7" s="435"/>
      <c r="K7" s="435"/>
      <c r="L7" s="435"/>
      <c r="M7" s="435"/>
      <c r="N7" s="435"/>
      <c r="O7" s="435"/>
      <c r="P7" s="435"/>
      <c r="Q7" s="436"/>
    </row>
    <row r="8" spans="2:231" s="120" customFormat="1" ht="36" customHeight="1">
      <c r="B8" s="121" t="s">
        <v>439</v>
      </c>
      <c r="C8" s="121"/>
      <c r="D8" s="437" t="s">
        <v>387</v>
      </c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</row>
    <row r="9" spans="2:231" s="120" customFormat="1" ht="36" customHeight="1">
      <c r="B9" s="438" t="s">
        <v>388</v>
      </c>
      <c r="C9" s="439"/>
      <c r="D9" s="440" t="s">
        <v>440</v>
      </c>
      <c r="E9" s="440"/>
      <c r="F9" s="440"/>
      <c r="G9" s="440"/>
      <c r="H9" s="440"/>
      <c r="I9" s="441"/>
      <c r="J9" s="501" t="s">
        <v>441</v>
      </c>
      <c r="K9" s="502"/>
      <c r="L9" s="503"/>
      <c r="M9" s="448" t="s">
        <v>15</v>
      </c>
      <c r="N9" s="449"/>
      <c r="O9" s="449"/>
      <c r="P9" s="449"/>
      <c r="Q9" s="450"/>
    </row>
    <row r="10" spans="2:231" s="120" customFormat="1" ht="36" customHeight="1">
      <c r="B10" s="438" t="s">
        <v>391</v>
      </c>
      <c r="C10" s="439"/>
      <c r="D10" s="440" t="s">
        <v>442</v>
      </c>
      <c r="E10" s="440"/>
      <c r="F10" s="440"/>
      <c r="G10" s="440"/>
      <c r="H10" s="440"/>
      <c r="I10" s="441"/>
      <c r="J10" s="504"/>
      <c r="K10" s="505"/>
      <c r="L10" s="506"/>
      <c r="M10" s="122" t="s">
        <v>18</v>
      </c>
      <c r="N10" s="451" t="s">
        <v>19</v>
      </c>
      <c r="O10" s="451"/>
      <c r="P10" s="451"/>
      <c r="Q10" s="122" t="s">
        <v>20</v>
      </c>
    </row>
    <row r="11" spans="2:231" s="120" customFormat="1" ht="42.95" customHeight="1">
      <c r="B11" s="462" t="s">
        <v>443</v>
      </c>
      <c r="C11" s="463"/>
      <c r="D11" s="464" t="s">
        <v>444</v>
      </c>
      <c r="E11" s="464"/>
      <c r="F11" s="464"/>
      <c r="G11" s="464"/>
      <c r="H11" s="464"/>
      <c r="I11" s="465"/>
      <c r="J11" s="504"/>
      <c r="K11" s="505"/>
      <c r="L11" s="506"/>
      <c r="M11" s="123"/>
      <c r="N11" s="466"/>
      <c r="O11" s="467"/>
      <c r="P11" s="468"/>
      <c r="Q11" s="124"/>
    </row>
    <row r="12" spans="2:231" s="120" customFormat="1" ht="74.25" customHeight="1">
      <c r="B12" s="469" t="s">
        <v>23</v>
      </c>
      <c r="C12" s="470"/>
      <c r="D12" s="464" t="s">
        <v>445</v>
      </c>
      <c r="E12" s="464"/>
      <c r="F12" s="464"/>
      <c r="G12" s="464"/>
      <c r="H12" s="464"/>
      <c r="I12" s="465"/>
      <c r="J12" s="504"/>
      <c r="K12" s="505"/>
      <c r="L12" s="506"/>
      <c r="M12" s="125"/>
      <c r="N12" s="471"/>
      <c r="O12" s="472"/>
      <c r="P12" s="473"/>
      <c r="Q12" s="126"/>
    </row>
    <row r="13" spans="2:231" s="120" customFormat="1" ht="45.95" customHeight="1">
      <c r="B13" s="452" t="s">
        <v>25</v>
      </c>
      <c r="C13" s="453"/>
      <c r="D13" s="454" t="s">
        <v>446</v>
      </c>
      <c r="E13" s="454"/>
      <c r="F13" s="454"/>
      <c r="G13" s="454"/>
      <c r="H13" s="454"/>
      <c r="I13" s="455"/>
      <c r="J13" s="504"/>
      <c r="K13" s="505"/>
      <c r="L13" s="506"/>
      <c r="M13" s="127"/>
      <c r="N13" s="456"/>
      <c r="O13" s="457"/>
      <c r="P13" s="458"/>
      <c r="Q13" s="126"/>
    </row>
    <row r="14" spans="2:231" s="120" customFormat="1" ht="28.5" customHeight="1">
      <c r="B14" s="498" t="s">
        <v>447</v>
      </c>
      <c r="C14" s="499"/>
      <c r="D14" s="499"/>
      <c r="E14" s="499"/>
      <c r="F14" s="499"/>
      <c r="G14" s="499"/>
      <c r="H14" s="499"/>
      <c r="I14" s="500"/>
      <c r="J14" s="507"/>
      <c r="K14" s="508"/>
      <c r="L14" s="509"/>
      <c r="M14" s="125"/>
      <c r="N14" s="456"/>
      <c r="O14" s="457"/>
      <c r="P14" s="458"/>
      <c r="Q14" s="128"/>
    </row>
    <row r="15" spans="2:231" ht="28.5" customHeight="1">
      <c r="B15" s="424" t="s">
        <v>30</v>
      </c>
      <c r="C15" s="423" t="s">
        <v>31</v>
      </c>
      <c r="D15" s="422" t="s">
        <v>400</v>
      </c>
      <c r="E15" s="422" t="s">
        <v>33</v>
      </c>
      <c r="F15" s="422" t="s">
        <v>34</v>
      </c>
      <c r="G15" s="427" t="s">
        <v>401</v>
      </c>
      <c r="H15" s="422" t="s">
        <v>36</v>
      </c>
      <c r="I15" s="428" t="s">
        <v>37</v>
      </c>
      <c r="J15" s="429"/>
      <c r="K15" s="429"/>
      <c r="L15" s="430"/>
      <c r="M15" s="422" t="s">
        <v>38</v>
      </c>
      <c r="N15" s="422"/>
      <c r="O15" s="421" t="s">
        <v>39</v>
      </c>
      <c r="P15" s="421"/>
      <c r="Q15" s="421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118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8"/>
      <c r="CF15" s="118"/>
      <c r="CG15" s="118"/>
      <c r="CH15" s="118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/>
      <c r="DG15" s="118"/>
      <c r="DH15" s="118"/>
      <c r="DI15" s="118"/>
      <c r="DJ15" s="118"/>
      <c r="DK15" s="118"/>
      <c r="DL15" s="118"/>
      <c r="DM15" s="118"/>
      <c r="DN15" s="118"/>
      <c r="DO15" s="118"/>
      <c r="DP15" s="118"/>
      <c r="DQ15" s="118"/>
      <c r="DR15" s="118"/>
      <c r="DS15" s="118"/>
      <c r="DT15" s="118"/>
      <c r="DU15" s="118"/>
      <c r="DV15" s="118"/>
      <c r="DW15" s="118"/>
      <c r="DX15" s="118"/>
      <c r="DY15" s="118"/>
      <c r="DZ15" s="118"/>
      <c r="EA15" s="118"/>
      <c r="EB15" s="118"/>
      <c r="EC15" s="118"/>
      <c r="ED15" s="118"/>
      <c r="EE15" s="118"/>
      <c r="EF15" s="118"/>
      <c r="EG15" s="118"/>
      <c r="EH15" s="118"/>
      <c r="EI15" s="118"/>
      <c r="EJ15" s="118"/>
      <c r="EK15" s="118"/>
      <c r="EL15" s="118"/>
      <c r="EM15" s="118"/>
      <c r="EN15" s="118"/>
      <c r="EO15" s="118"/>
      <c r="EP15" s="118"/>
      <c r="EQ15" s="118"/>
      <c r="ER15" s="118"/>
      <c r="ES15" s="118"/>
      <c r="ET15" s="118"/>
      <c r="EU15" s="118"/>
      <c r="EV15" s="118"/>
      <c r="EW15" s="118"/>
      <c r="EX15" s="118"/>
      <c r="EY15" s="118"/>
      <c r="EZ15" s="118"/>
      <c r="FA15" s="118"/>
      <c r="FB15" s="118"/>
      <c r="FC15" s="118"/>
      <c r="FD15" s="118"/>
      <c r="FE15" s="118"/>
      <c r="FF15" s="118"/>
      <c r="FG15" s="118"/>
      <c r="FH15" s="118"/>
      <c r="FI15" s="118"/>
      <c r="FJ15" s="118"/>
      <c r="FK15" s="118"/>
      <c r="FL15" s="118"/>
      <c r="FM15" s="118"/>
      <c r="FN15" s="118"/>
      <c r="FO15" s="118"/>
      <c r="FP15" s="118"/>
      <c r="FQ15" s="118"/>
      <c r="FR15" s="118"/>
      <c r="FS15" s="118"/>
      <c r="FT15" s="118"/>
      <c r="FU15" s="118"/>
      <c r="FV15" s="118"/>
      <c r="FW15" s="118"/>
      <c r="FX15" s="118"/>
      <c r="FY15" s="118"/>
      <c r="FZ15" s="118"/>
      <c r="GA15" s="118"/>
      <c r="GB15" s="118"/>
      <c r="GC15" s="118"/>
      <c r="GD15" s="118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  <c r="GO15" s="118"/>
      <c r="GP15" s="118"/>
      <c r="GQ15" s="118"/>
      <c r="GR15" s="118"/>
      <c r="GS15" s="118"/>
      <c r="GT15" s="118"/>
      <c r="GU15" s="118"/>
      <c r="GV15" s="118"/>
      <c r="GW15" s="118"/>
      <c r="GX15" s="118"/>
      <c r="GY15" s="118"/>
      <c r="GZ15" s="118"/>
      <c r="HA15" s="118"/>
      <c r="HB15" s="118"/>
      <c r="HC15" s="118"/>
      <c r="HD15" s="118"/>
      <c r="HE15" s="118"/>
      <c r="HF15" s="118"/>
      <c r="HG15" s="118"/>
      <c r="HH15" s="118"/>
      <c r="HI15" s="118"/>
      <c r="HJ15" s="118"/>
      <c r="HK15" s="118"/>
      <c r="HL15" s="118"/>
      <c r="HM15" s="118"/>
      <c r="HN15" s="118"/>
      <c r="HO15" s="118"/>
      <c r="HP15" s="118"/>
      <c r="HQ15" s="118"/>
      <c r="HR15" s="118"/>
      <c r="HS15" s="118"/>
      <c r="HT15" s="118"/>
      <c r="HU15" s="118"/>
      <c r="HV15" s="118"/>
      <c r="HW15" s="118"/>
    </row>
    <row r="16" spans="2:231" ht="33.75" customHeight="1">
      <c r="B16" s="425"/>
      <c r="C16" s="423"/>
      <c r="D16" s="422"/>
      <c r="E16" s="422"/>
      <c r="F16" s="422"/>
      <c r="G16" s="422"/>
      <c r="H16" s="422"/>
      <c r="I16" s="431"/>
      <c r="J16" s="432"/>
      <c r="K16" s="432"/>
      <c r="L16" s="433"/>
      <c r="M16" s="422"/>
      <c r="N16" s="422"/>
      <c r="O16" s="422" t="s">
        <v>40</v>
      </c>
      <c r="P16" s="422" t="s">
        <v>41</v>
      </c>
      <c r="Q16" s="423" t="s">
        <v>42</v>
      </c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8"/>
      <c r="BL16" s="118"/>
      <c r="BM16" s="118"/>
      <c r="BN16" s="118"/>
      <c r="BO16" s="118"/>
      <c r="BP16" s="118"/>
      <c r="BQ16" s="118"/>
      <c r="BR16" s="118"/>
      <c r="BS16" s="118"/>
      <c r="BT16" s="118"/>
      <c r="BU16" s="118"/>
      <c r="BV16" s="118"/>
      <c r="BW16" s="118"/>
      <c r="BX16" s="118"/>
      <c r="BY16" s="118"/>
      <c r="BZ16" s="118"/>
      <c r="CA16" s="118"/>
      <c r="CB16" s="118"/>
      <c r="CC16" s="118"/>
      <c r="CD16" s="118"/>
      <c r="CE16" s="118"/>
      <c r="CF16" s="118"/>
      <c r="CG16" s="118"/>
      <c r="CH16" s="118"/>
      <c r="CI16" s="118"/>
      <c r="CJ16" s="118"/>
      <c r="CK16" s="118"/>
      <c r="CL16" s="118"/>
      <c r="CM16" s="118"/>
      <c r="CN16" s="118"/>
      <c r="CO16" s="118"/>
      <c r="CP16" s="118"/>
      <c r="CQ16" s="118"/>
      <c r="CR16" s="118"/>
      <c r="CS16" s="118"/>
      <c r="CT16" s="118"/>
      <c r="CU16" s="118"/>
      <c r="CV16" s="118"/>
      <c r="CW16" s="118"/>
      <c r="CX16" s="118"/>
      <c r="CY16" s="118"/>
      <c r="CZ16" s="118"/>
      <c r="DA16" s="118"/>
      <c r="DB16" s="118"/>
      <c r="DC16" s="118"/>
      <c r="DD16" s="118"/>
      <c r="DE16" s="118"/>
      <c r="DF16" s="118"/>
      <c r="DG16" s="118"/>
      <c r="DH16" s="118"/>
      <c r="DI16" s="118"/>
      <c r="DJ16" s="118"/>
      <c r="DK16" s="118"/>
      <c r="DL16" s="118"/>
      <c r="DM16" s="118"/>
      <c r="DN16" s="118"/>
      <c r="DO16" s="118"/>
      <c r="DP16" s="118"/>
      <c r="DQ16" s="118"/>
      <c r="DR16" s="118"/>
      <c r="DS16" s="118"/>
      <c r="DT16" s="118"/>
      <c r="DU16" s="118"/>
      <c r="DV16" s="118"/>
      <c r="DW16" s="118"/>
      <c r="DX16" s="118"/>
      <c r="DY16" s="118"/>
      <c r="DZ16" s="118"/>
      <c r="EA16" s="118"/>
      <c r="EB16" s="118"/>
      <c r="EC16" s="118"/>
      <c r="ED16" s="118"/>
      <c r="EE16" s="118"/>
      <c r="EF16" s="118"/>
      <c r="EG16" s="118"/>
      <c r="EH16" s="118"/>
      <c r="EI16" s="118"/>
      <c r="EJ16" s="118"/>
      <c r="EK16" s="118"/>
      <c r="EL16" s="118"/>
      <c r="EM16" s="118"/>
      <c r="EN16" s="118"/>
      <c r="EO16" s="118"/>
      <c r="EP16" s="118"/>
      <c r="EQ16" s="118"/>
      <c r="ER16" s="118"/>
      <c r="ES16" s="118"/>
      <c r="ET16" s="118"/>
      <c r="EU16" s="118"/>
      <c r="EV16" s="118"/>
      <c r="EW16" s="118"/>
      <c r="EX16" s="118"/>
      <c r="EY16" s="118"/>
      <c r="EZ16" s="118"/>
      <c r="FA16" s="118"/>
      <c r="FB16" s="118"/>
      <c r="FC16" s="118"/>
      <c r="FD16" s="118"/>
      <c r="FE16" s="118"/>
      <c r="FF16" s="118"/>
      <c r="FG16" s="118"/>
      <c r="FH16" s="118"/>
      <c r="FI16" s="118"/>
      <c r="FJ16" s="118"/>
      <c r="FK16" s="118"/>
      <c r="FL16" s="118"/>
      <c r="FM16" s="118"/>
      <c r="FN16" s="118"/>
      <c r="FO16" s="118"/>
      <c r="FP16" s="118"/>
      <c r="FQ16" s="118"/>
      <c r="FR16" s="118"/>
      <c r="FS16" s="118"/>
      <c r="FT16" s="118"/>
      <c r="FU16" s="118"/>
      <c r="FV16" s="118"/>
      <c r="FW16" s="118"/>
      <c r="FX16" s="118"/>
      <c r="FY16" s="118"/>
      <c r="FZ16" s="118"/>
      <c r="GA16" s="118"/>
      <c r="GB16" s="118"/>
      <c r="GC16" s="118"/>
      <c r="GD16" s="118"/>
      <c r="GE16" s="118"/>
      <c r="GF16" s="118"/>
      <c r="GG16" s="118"/>
      <c r="GH16" s="118"/>
      <c r="GI16" s="118"/>
      <c r="GJ16" s="118"/>
      <c r="GK16" s="118"/>
      <c r="GL16" s="118"/>
      <c r="GM16" s="118"/>
      <c r="GN16" s="118"/>
      <c r="GO16" s="118"/>
      <c r="GP16" s="118"/>
      <c r="GQ16" s="118"/>
      <c r="GR16" s="118"/>
      <c r="GS16" s="118"/>
      <c r="GT16" s="118"/>
      <c r="GU16" s="118"/>
      <c r="GV16" s="118"/>
      <c r="GW16" s="118"/>
      <c r="GX16" s="118"/>
      <c r="GY16" s="118"/>
      <c r="GZ16" s="118"/>
      <c r="HA16" s="118"/>
      <c r="HB16" s="118"/>
      <c r="HC16" s="118"/>
      <c r="HD16" s="118"/>
      <c r="HE16" s="118"/>
      <c r="HF16" s="118"/>
      <c r="HG16" s="118"/>
      <c r="HH16" s="118"/>
      <c r="HI16" s="118"/>
      <c r="HJ16" s="118"/>
      <c r="HK16" s="118"/>
      <c r="HL16" s="118"/>
      <c r="HM16" s="118"/>
      <c r="HN16" s="118"/>
      <c r="HO16" s="118"/>
      <c r="HP16" s="118"/>
      <c r="HQ16" s="118"/>
      <c r="HR16" s="118"/>
      <c r="HS16" s="118"/>
      <c r="HT16" s="118"/>
      <c r="HU16" s="118"/>
      <c r="HV16" s="118"/>
      <c r="HW16" s="118"/>
    </row>
    <row r="17" spans="2:231" ht="39.75" customHeight="1">
      <c r="B17" s="426"/>
      <c r="C17" s="423"/>
      <c r="D17" s="422"/>
      <c r="E17" s="422"/>
      <c r="F17" s="422"/>
      <c r="G17" s="422"/>
      <c r="H17" s="422"/>
      <c r="I17" s="132" t="s">
        <v>43</v>
      </c>
      <c r="J17" s="132" t="s">
        <v>44</v>
      </c>
      <c r="K17" s="132" t="s">
        <v>45</v>
      </c>
      <c r="L17" s="133" t="s">
        <v>46</v>
      </c>
      <c r="M17" s="132" t="s">
        <v>47</v>
      </c>
      <c r="N17" s="134" t="s">
        <v>48</v>
      </c>
      <c r="O17" s="422"/>
      <c r="P17" s="422"/>
      <c r="Q17" s="423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8"/>
      <c r="BM17" s="118"/>
      <c r="BN17" s="118"/>
      <c r="BO17" s="118"/>
      <c r="BP17" s="118"/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D17" s="118"/>
      <c r="CE17" s="118"/>
      <c r="CF17" s="118"/>
      <c r="CG17" s="118"/>
      <c r="CH17" s="118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8"/>
      <c r="EO17" s="118"/>
      <c r="EP17" s="118"/>
      <c r="EQ17" s="118"/>
      <c r="ER17" s="118"/>
      <c r="ES17" s="118"/>
      <c r="ET17" s="118"/>
      <c r="EU17" s="118"/>
      <c r="EV17" s="118"/>
      <c r="EW17" s="118"/>
      <c r="EX17" s="118"/>
      <c r="EY17" s="118"/>
      <c r="EZ17" s="118"/>
      <c r="FA17" s="118"/>
      <c r="FB17" s="118"/>
      <c r="FC17" s="118"/>
      <c r="FD17" s="118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  <c r="FU17" s="118"/>
      <c r="FV17" s="118"/>
      <c r="FW17" s="118"/>
      <c r="FX17" s="118"/>
      <c r="FY17" s="118"/>
      <c r="FZ17" s="118"/>
      <c r="GA17" s="118"/>
      <c r="GB17" s="118"/>
      <c r="GC17" s="118"/>
      <c r="GD17" s="118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  <c r="GO17" s="118"/>
      <c r="GP17" s="118"/>
      <c r="GQ17" s="118"/>
      <c r="GR17" s="118"/>
      <c r="GS17" s="118"/>
      <c r="GT17" s="118"/>
      <c r="GU17" s="118"/>
      <c r="GV17" s="118"/>
      <c r="GW17" s="118"/>
      <c r="GX17" s="118"/>
      <c r="GY17" s="118"/>
      <c r="GZ17" s="118"/>
      <c r="HA17" s="118"/>
      <c r="HB17" s="118"/>
      <c r="HC17" s="118"/>
      <c r="HD17" s="118"/>
      <c r="HE17" s="118"/>
      <c r="HF17" s="118"/>
      <c r="HG17" s="118"/>
      <c r="HH17" s="118"/>
      <c r="HI17" s="118"/>
      <c r="HJ17" s="118"/>
      <c r="HK17" s="118"/>
      <c r="HL17" s="118"/>
      <c r="HM17" s="118"/>
      <c r="HN17" s="118"/>
      <c r="HO17" s="118"/>
      <c r="HP17" s="118"/>
      <c r="HQ17" s="118"/>
      <c r="HR17" s="118"/>
      <c r="HS17" s="118"/>
      <c r="HT17" s="118"/>
      <c r="HU17" s="118"/>
      <c r="HV17" s="118"/>
      <c r="HW17" s="118"/>
    </row>
    <row r="18" spans="2:231" ht="33" customHeight="1">
      <c r="B18" s="408" t="s">
        <v>956</v>
      </c>
      <c r="C18" s="494" t="s">
        <v>448</v>
      </c>
      <c r="D18" s="135" t="s">
        <v>116</v>
      </c>
      <c r="E18" s="496" t="s">
        <v>449</v>
      </c>
      <c r="F18" s="136">
        <v>200</v>
      </c>
      <c r="G18" s="135" t="s">
        <v>116</v>
      </c>
      <c r="H18" s="137">
        <v>70000000</v>
      </c>
      <c r="I18" s="137">
        <f>H18</f>
        <v>70000000</v>
      </c>
      <c r="J18" s="138"/>
      <c r="K18" s="139"/>
      <c r="L18" s="138"/>
      <c r="M18" s="413">
        <v>45292</v>
      </c>
      <c r="N18" s="413">
        <v>45656</v>
      </c>
      <c r="O18" s="401">
        <f>+F19/F18</f>
        <v>1</v>
      </c>
      <c r="P18" s="401">
        <f>+H19/H18</f>
        <v>0.61</v>
      </c>
      <c r="Q18" s="402">
        <f>+(O18*O18)/P18</f>
        <v>1.639344262295082</v>
      </c>
    </row>
    <row r="19" spans="2:231" ht="21.95" customHeight="1">
      <c r="B19" s="408"/>
      <c r="C19" s="495"/>
      <c r="D19" s="135" t="s">
        <v>53</v>
      </c>
      <c r="E19" s="497"/>
      <c r="F19" s="136">
        <v>200</v>
      </c>
      <c r="G19" s="135" t="s">
        <v>54</v>
      </c>
      <c r="H19" s="137">
        <v>42700000</v>
      </c>
      <c r="I19" s="137">
        <f t="shared" ref="I19:I23" si="0">H19</f>
        <v>42700000</v>
      </c>
      <c r="J19" s="138"/>
      <c r="K19" s="139"/>
      <c r="L19" s="138"/>
      <c r="M19" s="410"/>
      <c r="N19" s="410"/>
      <c r="O19" s="401"/>
      <c r="P19" s="401"/>
      <c r="Q19" s="402"/>
    </row>
    <row r="20" spans="2:231" ht="20.100000000000001" customHeight="1">
      <c r="B20" s="408"/>
      <c r="C20" s="419" t="s">
        <v>450</v>
      </c>
      <c r="D20" s="135" t="s">
        <v>116</v>
      </c>
      <c r="E20" s="411" t="s">
        <v>451</v>
      </c>
      <c r="F20" s="136">
        <v>1</v>
      </c>
      <c r="G20" s="135" t="s">
        <v>116</v>
      </c>
      <c r="H20" s="137">
        <v>130000000</v>
      </c>
      <c r="I20" s="137">
        <f t="shared" si="0"/>
        <v>130000000</v>
      </c>
      <c r="J20" s="138"/>
      <c r="K20" s="139"/>
      <c r="L20" s="138"/>
      <c r="M20" s="413">
        <v>45292</v>
      </c>
      <c r="N20" s="413">
        <v>45656</v>
      </c>
      <c r="O20" s="401">
        <f t="shared" ref="O20" si="1">+F21/F20</f>
        <v>1</v>
      </c>
      <c r="P20" s="401">
        <f t="shared" ref="P20" si="2">+H21/H20</f>
        <v>1</v>
      </c>
      <c r="Q20" s="402">
        <f t="shared" ref="Q20" si="3">+(O20*O20)/P20</f>
        <v>1</v>
      </c>
    </row>
    <row r="21" spans="2:231" ht="24" customHeight="1">
      <c r="B21" s="408"/>
      <c r="C21" s="410"/>
      <c r="D21" s="135" t="s">
        <v>53</v>
      </c>
      <c r="E21" s="412"/>
      <c r="F21" s="136">
        <v>1</v>
      </c>
      <c r="G21" s="135" t="s">
        <v>54</v>
      </c>
      <c r="H21" s="137">
        <v>130000000</v>
      </c>
      <c r="I21" s="137">
        <f t="shared" si="0"/>
        <v>130000000</v>
      </c>
      <c r="J21" s="138"/>
      <c r="K21" s="139"/>
      <c r="L21" s="138"/>
      <c r="M21" s="410"/>
      <c r="N21" s="410"/>
      <c r="O21" s="401"/>
      <c r="P21" s="401"/>
      <c r="Q21" s="402"/>
    </row>
    <row r="22" spans="2:231" ht="27" customHeight="1">
      <c r="B22" s="408"/>
      <c r="C22" s="419" t="s">
        <v>452</v>
      </c>
      <c r="D22" s="135" t="s">
        <v>51</v>
      </c>
      <c r="E22" s="411" t="s">
        <v>453</v>
      </c>
      <c r="F22" s="136">
        <v>1</v>
      </c>
      <c r="G22" s="135" t="s">
        <v>51</v>
      </c>
      <c r="H22" s="137">
        <v>90000000</v>
      </c>
      <c r="I22" s="137">
        <f t="shared" si="0"/>
        <v>90000000</v>
      </c>
      <c r="J22" s="140"/>
      <c r="K22" s="139"/>
      <c r="L22" s="140"/>
      <c r="M22" s="413">
        <v>45292</v>
      </c>
      <c r="N22" s="413">
        <v>45656</v>
      </c>
      <c r="O22" s="401">
        <f t="shared" ref="O22" si="4">+F23/F22</f>
        <v>1</v>
      </c>
      <c r="P22" s="401">
        <f t="shared" ref="P22" si="5">+H23/H22</f>
        <v>0.6544444444444445</v>
      </c>
      <c r="Q22" s="402">
        <f t="shared" ref="Q22" si="6">+(O22*O22)/P22</f>
        <v>1.5280135823429541</v>
      </c>
    </row>
    <row r="23" spans="2:231" ht="27" customHeight="1">
      <c r="B23" s="408"/>
      <c r="C23" s="410"/>
      <c r="D23" s="135" t="s">
        <v>53</v>
      </c>
      <c r="E23" s="412"/>
      <c r="F23" s="136">
        <v>1</v>
      </c>
      <c r="G23" s="135" t="s">
        <v>54</v>
      </c>
      <c r="H23" s="137">
        <v>58900000</v>
      </c>
      <c r="I23" s="137">
        <f t="shared" si="0"/>
        <v>58900000</v>
      </c>
      <c r="J23" s="140"/>
      <c r="K23" s="139"/>
      <c r="L23" s="140"/>
      <c r="M23" s="410"/>
      <c r="N23" s="410"/>
      <c r="O23" s="401"/>
      <c r="P23" s="401"/>
      <c r="Q23" s="402"/>
    </row>
    <row r="24" spans="2:231" ht="15.75">
      <c r="B24" s="403"/>
      <c r="C24" s="404" t="s">
        <v>62</v>
      </c>
      <c r="D24" s="135" t="s">
        <v>51</v>
      </c>
      <c r="E24" s="405"/>
      <c r="F24" s="144"/>
      <c r="G24" s="135" t="s">
        <v>51</v>
      </c>
      <c r="H24" s="145">
        <f>H22+H20+H18</f>
        <v>290000000</v>
      </c>
      <c r="I24" s="145">
        <f>I22+I20+I18</f>
        <v>290000000</v>
      </c>
      <c r="J24" s="138"/>
      <c r="K24" s="138"/>
      <c r="L24" s="138"/>
      <c r="M24" s="138"/>
      <c r="N24" s="146"/>
      <c r="O24" s="407"/>
      <c r="P24" s="407"/>
      <c r="Q24" s="403"/>
    </row>
    <row r="25" spans="2:231" ht="15.75">
      <c r="B25" s="403"/>
      <c r="C25" s="404"/>
      <c r="D25" s="135" t="s">
        <v>53</v>
      </c>
      <c r="E25" s="406"/>
      <c r="F25" s="144"/>
      <c r="G25" s="135" t="s">
        <v>54</v>
      </c>
      <c r="H25" s="147">
        <f>H23+H21+H19</f>
        <v>231600000</v>
      </c>
      <c r="I25" s="147">
        <f>I23+I21+I19</f>
        <v>231600000</v>
      </c>
      <c r="J25" s="140"/>
      <c r="K25" s="148"/>
      <c r="L25" s="140"/>
      <c r="M25" s="140"/>
      <c r="N25" s="146"/>
      <c r="O25" s="407"/>
      <c r="P25" s="407"/>
      <c r="Q25" s="403"/>
    </row>
    <row r="26" spans="2:231">
      <c r="D26" s="149"/>
      <c r="H26" s="150"/>
      <c r="I26" s="151"/>
      <c r="J26" s="152"/>
      <c r="K26" s="152"/>
      <c r="L26" s="152"/>
      <c r="M26" s="153"/>
      <c r="N26" s="153"/>
      <c r="O26" s="151"/>
      <c r="P26" s="154"/>
      <c r="Q26" s="155"/>
    </row>
    <row r="27" spans="2:231" ht="31.5">
      <c r="B27" s="389" t="s">
        <v>63</v>
      </c>
      <c r="C27" s="389"/>
      <c r="D27" s="390" t="s">
        <v>64</v>
      </c>
      <c r="E27" s="390"/>
      <c r="F27" s="390"/>
      <c r="G27" s="390"/>
      <c r="H27" s="390"/>
      <c r="I27" s="390"/>
      <c r="J27" s="156" t="s">
        <v>65</v>
      </c>
      <c r="K27" s="390" t="s">
        <v>66</v>
      </c>
      <c r="L27" s="390"/>
      <c r="M27" s="391" t="s">
        <v>67</v>
      </c>
      <c r="N27" s="392"/>
      <c r="O27" s="392"/>
      <c r="P27" s="392"/>
      <c r="Q27" s="392"/>
    </row>
    <row r="28" spans="2:231" ht="33" customHeight="1">
      <c r="B28" s="393" t="s">
        <v>427</v>
      </c>
      <c r="C28" s="394"/>
      <c r="D28" s="397" t="s">
        <v>428</v>
      </c>
      <c r="E28" s="398"/>
      <c r="F28" s="398"/>
      <c r="G28" s="398"/>
      <c r="H28" s="398"/>
      <c r="I28" s="399"/>
      <c r="J28" s="493" t="s">
        <v>429</v>
      </c>
      <c r="K28" s="157" t="s">
        <v>51</v>
      </c>
      <c r="L28" s="158">
        <v>971</v>
      </c>
      <c r="M28" s="387" t="s">
        <v>430</v>
      </c>
      <c r="N28" s="388"/>
      <c r="O28" s="388"/>
      <c r="P28" s="388"/>
      <c r="Q28" s="388"/>
    </row>
    <row r="29" spans="2:231" ht="18" customHeight="1">
      <c r="B29" s="395"/>
      <c r="C29" s="396"/>
      <c r="D29" s="382"/>
      <c r="E29" s="383"/>
      <c r="F29" s="383"/>
      <c r="G29" s="383"/>
      <c r="H29" s="383"/>
      <c r="I29" s="384"/>
      <c r="J29" s="492"/>
      <c r="K29" s="157" t="s">
        <v>53</v>
      </c>
      <c r="L29" s="158">
        <v>889</v>
      </c>
      <c r="M29" s="388"/>
      <c r="N29" s="388"/>
      <c r="O29" s="388"/>
      <c r="P29" s="388"/>
      <c r="Q29" s="388"/>
    </row>
    <row r="30" spans="2:231" ht="18.75" customHeight="1">
      <c r="B30" s="376" t="s">
        <v>431</v>
      </c>
      <c r="C30" s="376"/>
      <c r="D30" s="377" t="s">
        <v>432</v>
      </c>
      <c r="E30" s="377"/>
      <c r="F30" s="377"/>
      <c r="G30" s="377"/>
      <c r="H30" s="377"/>
      <c r="I30" s="377"/>
      <c r="J30" s="490" t="s">
        <v>429</v>
      </c>
      <c r="K30" s="157" t="s">
        <v>51</v>
      </c>
      <c r="L30" s="159">
        <v>778</v>
      </c>
      <c r="M30" s="375" t="s">
        <v>433</v>
      </c>
      <c r="N30" s="375"/>
      <c r="O30" s="375"/>
      <c r="P30" s="375"/>
      <c r="Q30" s="375"/>
    </row>
    <row r="31" spans="2:231" ht="41.25" customHeight="1">
      <c r="B31" s="376"/>
      <c r="C31" s="376"/>
      <c r="D31" s="377"/>
      <c r="E31" s="377"/>
      <c r="F31" s="377"/>
      <c r="G31" s="377"/>
      <c r="H31" s="377"/>
      <c r="I31" s="377"/>
      <c r="J31" s="490"/>
      <c r="K31" s="157" t="s">
        <v>53</v>
      </c>
      <c r="L31" s="159">
        <v>713</v>
      </c>
      <c r="M31" s="375"/>
      <c r="N31" s="375"/>
      <c r="O31" s="375"/>
      <c r="P31" s="375"/>
      <c r="Q31" s="375"/>
    </row>
    <row r="32" spans="2:231">
      <c r="B32" s="376" t="s">
        <v>434</v>
      </c>
      <c r="C32" s="376"/>
      <c r="D32" s="379" t="s">
        <v>435</v>
      </c>
      <c r="E32" s="380"/>
      <c r="F32" s="380"/>
      <c r="G32" s="380"/>
      <c r="H32" s="380"/>
      <c r="I32" s="381"/>
      <c r="J32" s="491" t="s">
        <v>436</v>
      </c>
      <c r="K32" s="157" t="s">
        <v>51</v>
      </c>
      <c r="L32" s="160">
        <v>280</v>
      </c>
      <c r="M32" s="387" t="s">
        <v>437</v>
      </c>
      <c r="N32" s="388"/>
      <c r="O32" s="388"/>
      <c r="P32" s="388"/>
      <c r="Q32" s="388"/>
    </row>
    <row r="33" spans="2:33" ht="27" customHeight="1">
      <c r="B33" s="376"/>
      <c r="C33" s="376"/>
      <c r="D33" s="382"/>
      <c r="E33" s="383"/>
      <c r="F33" s="383"/>
      <c r="G33" s="383"/>
      <c r="H33" s="383"/>
      <c r="I33" s="384"/>
      <c r="J33" s="492"/>
      <c r="K33" s="157" t="s">
        <v>53</v>
      </c>
      <c r="L33" s="160">
        <v>310</v>
      </c>
      <c r="M33" s="388"/>
      <c r="N33" s="388"/>
      <c r="O33" s="388"/>
      <c r="P33" s="388"/>
      <c r="Q33" s="388"/>
    </row>
    <row r="34" spans="2:33" ht="15" customHeight="1">
      <c r="B34" s="369" t="s">
        <v>438</v>
      </c>
      <c r="C34" s="370"/>
      <c r="D34" s="370"/>
      <c r="E34" s="370"/>
      <c r="F34" s="370"/>
      <c r="G34" s="370"/>
      <c r="H34" s="370"/>
      <c r="I34" s="370"/>
      <c r="J34" s="370"/>
      <c r="K34" s="370"/>
      <c r="L34" s="371"/>
      <c r="M34" s="375" t="s">
        <v>72</v>
      </c>
      <c r="N34" s="375"/>
      <c r="O34" s="375"/>
      <c r="P34" s="375"/>
      <c r="Q34" s="375"/>
    </row>
    <row r="35" spans="2:33" ht="52.5" customHeight="1">
      <c r="B35" s="372"/>
      <c r="C35" s="373"/>
      <c r="D35" s="373"/>
      <c r="E35" s="373"/>
      <c r="F35" s="373"/>
      <c r="G35" s="373"/>
      <c r="H35" s="373"/>
      <c r="I35" s="373"/>
      <c r="J35" s="373"/>
      <c r="K35" s="373"/>
      <c r="L35" s="374"/>
      <c r="M35" s="375"/>
      <c r="N35" s="375"/>
      <c r="O35" s="375"/>
      <c r="P35" s="375"/>
      <c r="Q35" s="375"/>
    </row>
    <row r="36" spans="2:33">
      <c r="M36" s="161"/>
      <c r="N36" s="161"/>
    </row>
    <row r="37" spans="2:33" ht="15.75"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</row>
    <row r="38" spans="2:33" ht="15.75"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</row>
    <row r="39" spans="2:33" ht="15.75"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</row>
    <row r="40" spans="2:33" ht="15.75"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</row>
    <row r="41" spans="2:33" ht="15.75"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</row>
    <row r="42" spans="2:33" ht="15.75"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</row>
    <row r="43" spans="2:33" ht="15.75"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</row>
    <row r="44" spans="2:33" ht="15.75"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</row>
    <row r="45" spans="2:33" ht="15.75"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</row>
    <row r="46" spans="2:33" ht="15.75"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</row>
    <row r="47" spans="2:33" ht="15.75"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</row>
    <row r="48" spans="2:33" ht="15.75"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</row>
    <row r="49" spans="18:33" ht="15.75"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</row>
    <row r="50" spans="18:33" ht="15.75"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</row>
    <row r="51" spans="18:33" ht="15.75"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</row>
    <row r="52" spans="18:33" ht="15.75"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</row>
    <row r="53" spans="18:33" ht="15.75"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</row>
    <row r="54" spans="18:33" ht="15.75"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</row>
    <row r="55" spans="18:33" ht="15.75"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</row>
    <row r="56" spans="18:33" ht="15.75"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</row>
    <row r="57" spans="18:33" ht="15.75"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</row>
    <row r="58" spans="18:33" ht="15.75"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</row>
    <row r="59" spans="18:33" ht="15.75"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</row>
    <row r="60" spans="18:33" ht="15.75"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</row>
    <row r="61" spans="18:33" ht="15.75"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</row>
    <row r="62" spans="18:33" ht="15.75"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</row>
    <row r="63" spans="18:33" ht="15.75"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</row>
    <row r="64" spans="18:33" ht="15.75"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</row>
    <row r="65" spans="18:33" ht="15.75"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</row>
    <row r="66" spans="18:33" ht="15.75"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</row>
    <row r="67" spans="18:33" ht="15.75"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</row>
    <row r="68" spans="18:33" ht="15.75"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</row>
    <row r="69" spans="18:33" ht="15.75"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</row>
  </sheetData>
  <mergeCells count="88">
    <mergeCell ref="B2:C5"/>
    <mergeCell ref="D2:K3"/>
    <mergeCell ref="L2:O2"/>
    <mergeCell ref="P2:Q5"/>
    <mergeCell ref="L3:O3"/>
    <mergeCell ref="D4:K5"/>
    <mergeCell ref="L4:O4"/>
    <mergeCell ref="L5:O5"/>
    <mergeCell ref="C6:Q6"/>
    <mergeCell ref="D7:Q7"/>
    <mergeCell ref="D8:Q8"/>
    <mergeCell ref="B9:C9"/>
    <mergeCell ref="D9:I9"/>
    <mergeCell ref="J9:L14"/>
    <mergeCell ref="M9:Q9"/>
    <mergeCell ref="B10:C10"/>
    <mergeCell ref="D10:I10"/>
    <mergeCell ref="N10:P10"/>
    <mergeCell ref="B11:C11"/>
    <mergeCell ref="D11:I11"/>
    <mergeCell ref="N11:P11"/>
    <mergeCell ref="B12:C12"/>
    <mergeCell ref="D12:I12"/>
    <mergeCell ref="N12:P12"/>
    <mergeCell ref="B15:B17"/>
    <mergeCell ref="C15:C17"/>
    <mergeCell ref="D15:D17"/>
    <mergeCell ref="E15:E17"/>
    <mergeCell ref="F15:F17"/>
    <mergeCell ref="B13:C13"/>
    <mergeCell ref="D13:I13"/>
    <mergeCell ref="N13:P13"/>
    <mergeCell ref="B14:I14"/>
    <mergeCell ref="N14:P14"/>
    <mergeCell ref="G15:G17"/>
    <mergeCell ref="H15:H17"/>
    <mergeCell ref="I15:L16"/>
    <mergeCell ref="M15:N16"/>
    <mergeCell ref="O15:Q15"/>
    <mergeCell ref="O16:O17"/>
    <mergeCell ref="P16:P17"/>
    <mergeCell ref="Q16:Q17"/>
    <mergeCell ref="P20:P21"/>
    <mergeCell ref="Q20:Q21"/>
    <mergeCell ref="C18:C19"/>
    <mergeCell ref="E18:E19"/>
    <mergeCell ref="M18:M19"/>
    <mergeCell ref="N18:N19"/>
    <mergeCell ref="O18:O19"/>
    <mergeCell ref="C20:C21"/>
    <mergeCell ref="E20:E21"/>
    <mergeCell ref="M20:M21"/>
    <mergeCell ref="N20:N21"/>
    <mergeCell ref="O20:O21"/>
    <mergeCell ref="O22:O23"/>
    <mergeCell ref="P22:P23"/>
    <mergeCell ref="Q22:Q23"/>
    <mergeCell ref="B24:B25"/>
    <mergeCell ref="C24:C25"/>
    <mergeCell ref="E24:E25"/>
    <mergeCell ref="O24:O25"/>
    <mergeCell ref="P24:P25"/>
    <mergeCell ref="Q24:Q25"/>
    <mergeCell ref="B18:B23"/>
    <mergeCell ref="C22:C23"/>
    <mergeCell ref="E22:E23"/>
    <mergeCell ref="M22:M23"/>
    <mergeCell ref="N22:N23"/>
    <mergeCell ref="P18:P19"/>
    <mergeCell ref="Q18:Q19"/>
    <mergeCell ref="B27:C27"/>
    <mergeCell ref="D27:I27"/>
    <mergeCell ref="K27:L27"/>
    <mergeCell ref="M27:Q27"/>
    <mergeCell ref="B28:C29"/>
    <mergeCell ref="D28:I29"/>
    <mergeCell ref="J28:J29"/>
    <mergeCell ref="M28:Q29"/>
    <mergeCell ref="B34:L35"/>
    <mergeCell ref="M34:Q35"/>
    <mergeCell ref="B30:C31"/>
    <mergeCell ref="D30:I31"/>
    <mergeCell ref="J30:J31"/>
    <mergeCell ref="M30:Q31"/>
    <mergeCell ref="B32:C33"/>
    <mergeCell ref="D32:I33"/>
    <mergeCell ref="J32:J33"/>
    <mergeCell ref="M32:Q33"/>
  </mergeCells>
  <pageMargins left="0.25" right="0.25" top="0.75" bottom="0.75" header="0.3" footer="0.3"/>
  <pageSetup paperSize="9" scale="37" fitToHeight="0" orientation="landscape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HU69"/>
  <sheetViews>
    <sheetView zoomScale="55" zoomScaleNormal="55" workbookViewId="0">
      <selection activeCell="L2" sqref="L2:O5"/>
    </sheetView>
  </sheetViews>
  <sheetFormatPr baseColWidth="10" defaultColWidth="12.42578125" defaultRowHeight="15"/>
  <cols>
    <col min="1" max="1" width="6.7109375" style="117" customWidth="1"/>
    <col min="2" max="2" width="45.42578125" style="117" customWidth="1"/>
    <col min="3" max="3" width="86.85546875" style="117" customWidth="1"/>
    <col min="4" max="4" width="16.85546875" style="117" customWidth="1"/>
    <col min="5" max="5" width="13.85546875" style="117" customWidth="1"/>
    <col min="6" max="6" width="16.7109375" style="117" customWidth="1"/>
    <col min="7" max="7" width="18" style="117" customWidth="1"/>
    <col min="8" max="8" width="22.85546875" style="117" customWidth="1"/>
    <col min="9" max="9" width="19" style="117" customWidth="1"/>
    <col min="10" max="10" width="20.85546875" style="118" customWidth="1"/>
    <col min="11" max="11" width="13.42578125" style="117" customWidth="1"/>
    <col min="12" max="12" width="15.85546875" style="117" customWidth="1"/>
    <col min="13" max="13" width="14.85546875" style="162" customWidth="1"/>
    <col min="14" max="14" width="21.140625" style="162" customWidth="1"/>
    <col min="15" max="17" width="16.85546875" style="117" customWidth="1"/>
    <col min="18" max="16384" width="12.42578125" style="117"/>
  </cols>
  <sheetData>
    <row r="1" spans="2:229" ht="22.5" customHeight="1">
      <c r="M1" s="119"/>
      <c r="N1" s="119"/>
    </row>
    <row r="2" spans="2:229" s="120" customFormat="1" ht="37.5" customHeight="1">
      <c r="B2" s="476"/>
      <c r="C2" s="476"/>
      <c r="D2" s="477" t="s">
        <v>378</v>
      </c>
      <c r="E2" s="478"/>
      <c r="F2" s="478"/>
      <c r="G2" s="478"/>
      <c r="H2" s="478"/>
      <c r="I2" s="478"/>
      <c r="J2" s="478"/>
      <c r="K2" s="479"/>
      <c r="L2" s="612" t="s">
        <v>379</v>
      </c>
      <c r="M2" s="613"/>
      <c r="N2" s="613"/>
      <c r="O2" s="614"/>
      <c r="P2" s="483"/>
      <c r="Q2" s="484"/>
    </row>
    <row r="3" spans="2:229" s="120" customFormat="1" ht="37.5" customHeight="1">
      <c r="B3" s="476"/>
      <c r="C3" s="476"/>
      <c r="D3" s="480"/>
      <c r="E3" s="481"/>
      <c r="F3" s="481"/>
      <c r="G3" s="481"/>
      <c r="H3" s="481"/>
      <c r="I3" s="481"/>
      <c r="J3" s="481"/>
      <c r="K3" s="482"/>
      <c r="L3" s="612" t="s">
        <v>380</v>
      </c>
      <c r="M3" s="613"/>
      <c r="N3" s="613"/>
      <c r="O3" s="614"/>
      <c r="P3" s="485"/>
      <c r="Q3" s="486"/>
    </row>
    <row r="4" spans="2:229" s="120" customFormat="1" ht="33.75" customHeight="1">
      <c r="B4" s="476"/>
      <c r="C4" s="476"/>
      <c r="D4" s="477" t="s">
        <v>381</v>
      </c>
      <c r="E4" s="478"/>
      <c r="F4" s="478"/>
      <c r="G4" s="478"/>
      <c r="H4" s="478"/>
      <c r="I4" s="478"/>
      <c r="J4" s="478"/>
      <c r="K4" s="479"/>
      <c r="L4" s="612" t="s">
        <v>382</v>
      </c>
      <c r="M4" s="613"/>
      <c r="N4" s="613"/>
      <c r="O4" s="614"/>
      <c r="P4" s="485"/>
      <c r="Q4" s="486"/>
    </row>
    <row r="5" spans="2:229" s="120" customFormat="1" ht="38.25" customHeight="1">
      <c r="B5" s="476"/>
      <c r="C5" s="476"/>
      <c r="D5" s="480"/>
      <c r="E5" s="481"/>
      <c r="F5" s="481"/>
      <c r="G5" s="481"/>
      <c r="H5" s="481"/>
      <c r="I5" s="481"/>
      <c r="J5" s="481"/>
      <c r="K5" s="482"/>
      <c r="L5" s="612" t="s">
        <v>383</v>
      </c>
      <c r="M5" s="613"/>
      <c r="N5" s="613"/>
      <c r="O5" s="614"/>
      <c r="P5" s="487"/>
      <c r="Q5" s="488"/>
    </row>
    <row r="6" spans="2:229" s="120" customFormat="1" ht="23.25" customHeight="1"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</row>
    <row r="7" spans="2:229" s="120" customFormat="1" ht="31.5" customHeight="1">
      <c r="B7" s="164" t="s">
        <v>384</v>
      </c>
      <c r="C7" s="164"/>
      <c r="D7" s="525" t="s">
        <v>385</v>
      </c>
      <c r="E7" s="526"/>
      <c r="F7" s="526"/>
      <c r="G7" s="526"/>
      <c r="H7" s="526"/>
      <c r="I7" s="526"/>
      <c r="J7" s="526"/>
      <c r="K7" s="526"/>
      <c r="L7" s="526"/>
      <c r="M7" s="526"/>
      <c r="N7" s="526"/>
      <c r="O7" s="526"/>
      <c r="P7" s="526"/>
      <c r="Q7" s="527"/>
    </row>
    <row r="8" spans="2:229" s="120" customFormat="1" ht="36" customHeight="1">
      <c r="B8" s="164" t="s">
        <v>9</v>
      </c>
      <c r="C8" s="165" t="s">
        <v>386</v>
      </c>
      <c r="D8" s="528" t="s">
        <v>454</v>
      </c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  <c r="Q8" s="528"/>
    </row>
    <row r="9" spans="2:229" s="120" customFormat="1" ht="36" customHeight="1">
      <c r="B9" s="529" t="s">
        <v>388</v>
      </c>
      <c r="C9" s="530"/>
      <c r="D9" s="531" t="s">
        <v>440</v>
      </c>
      <c r="E9" s="531"/>
      <c r="F9" s="531"/>
      <c r="G9" s="531"/>
      <c r="H9" s="531"/>
      <c r="I9" s="532"/>
      <c r="J9" s="533" t="s">
        <v>455</v>
      </c>
      <c r="K9" s="534"/>
      <c r="L9" s="535"/>
      <c r="M9" s="542" t="s">
        <v>15</v>
      </c>
      <c r="N9" s="543"/>
      <c r="O9" s="543"/>
      <c r="P9" s="543"/>
      <c r="Q9" s="544"/>
    </row>
    <row r="10" spans="2:229" s="120" customFormat="1" ht="36" customHeight="1">
      <c r="B10" s="529" t="s">
        <v>391</v>
      </c>
      <c r="C10" s="530"/>
      <c r="D10" s="531" t="s">
        <v>442</v>
      </c>
      <c r="E10" s="531"/>
      <c r="F10" s="531"/>
      <c r="G10" s="531"/>
      <c r="H10" s="531"/>
      <c r="I10" s="532"/>
      <c r="J10" s="536"/>
      <c r="K10" s="537"/>
      <c r="L10" s="538"/>
      <c r="M10" s="166" t="s">
        <v>18</v>
      </c>
      <c r="N10" s="545" t="s">
        <v>19</v>
      </c>
      <c r="O10" s="545"/>
      <c r="P10" s="545"/>
      <c r="Q10" s="166" t="s">
        <v>20</v>
      </c>
    </row>
    <row r="11" spans="2:229" s="120" customFormat="1" ht="42.95" customHeight="1">
      <c r="B11" s="546" t="s">
        <v>21</v>
      </c>
      <c r="C11" s="547"/>
      <c r="D11" s="548" t="s">
        <v>456</v>
      </c>
      <c r="E11" s="548"/>
      <c r="F11" s="548"/>
      <c r="G11" s="548"/>
      <c r="H11" s="548"/>
      <c r="I11" s="549"/>
      <c r="J11" s="536"/>
      <c r="K11" s="537"/>
      <c r="L11" s="538"/>
      <c r="M11" s="167"/>
      <c r="N11" s="550"/>
      <c r="O11" s="551"/>
      <c r="P11" s="552"/>
      <c r="Q11" s="168"/>
    </row>
    <row r="12" spans="2:229" s="120" customFormat="1" ht="74.25" customHeight="1">
      <c r="B12" s="553" t="s">
        <v>394</v>
      </c>
      <c r="C12" s="554"/>
      <c r="D12" s="548" t="s">
        <v>457</v>
      </c>
      <c r="E12" s="548"/>
      <c r="F12" s="548"/>
      <c r="G12" s="548"/>
      <c r="H12" s="548"/>
      <c r="I12" s="549"/>
      <c r="J12" s="536"/>
      <c r="K12" s="537"/>
      <c r="L12" s="538"/>
      <c r="M12" s="169"/>
      <c r="N12" s="555"/>
      <c r="O12" s="556"/>
      <c r="P12" s="557"/>
      <c r="Q12" s="170"/>
    </row>
    <row r="13" spans="2:229" s="120" customFormat="1" ht="45.95" customHeight="1">
      <c r="B13" s="515" t="s">
        <v>458</v>
      </c>
      <c r="C13" s="516"/>
      <c r="D13" s="517" t="s">
        <v>459</v>
      </c>
      <c r="E13" s="517"/>
      <c r="F13" s="517"/>
      <c r="G13" s="517"/>
      <c r="H13" s="517"/>
      <c r="I13" s="518"/>
      <c r="J13" s="536"/>
      <c r="K13" s="537"/>
      <c r="L13" s="538"/>
      <c r="M13" s="171"/>
      <c r="N13" s="519"/>
      <c r="O13" s="520"/>
      <c r="P13" s="521"/>
      <c r="Q13" s="170"/>
    </row>
    <row r="14" spans="2:229" s="120" customFormat="1" ht="28.5" customHeight="1">
      <c r="B14" s="522" t="s">
        <v>447</v>
      </c>
      <c r="C14" s="523"/>
      <c r="D14" s="523"/>
      <c r="E14" s="523"/>
      <c r="F14" s="523"/>
      <c r="G14" s="523"/>
      <c r="H14" s="523"/>
      <c r="I14" s="524"/>
      <c r="J14" s="539"/>
      <c r="K14" s="540"/>
      <c r="L14" s="541"/>
      <c r="M14" s="169"/>
      <c r="N14" s="519"/>
      <c r="O14" s="520"/>
      <c r="P14" s="521"/>
      <c r="Q14" s="172"/>
    </row>
    <row r="15" spans="2:229" ht="28.5" customHeight="1">
      <c r="B15" s="424" t="s">
        <v>30</v>
      </c>
      <c r="C15" s="423" t="s">
        <v>31</v>
      </c>
      <c r="D15" s="422" t="s">
        <v>400</v>
      </c>
      <c r="E15" s="422" t="s">
        <v>33</v>
      </c>
      <c r="F15" s="422" t="s">
        <v>34</v>
      </c>
      <c r="G15" s="427" t="s">
        <v>401</v>
      </c>
      <c r="H15" s="422" t="s">
        <v>36</v>
      </c>
      <c r="I15" s="428" t="s">
        <v>37</v>
      </c>
      <c r="J15" s="429"/>
      <c r="K15" s="429"/>
      <c r="L15" s="430"/>
      <c r="M15" s="422" t="s">
        <v>38</v>
      </c>
      <c r="N15" s="422"/>
      <c r="O15" s="421" t="s">
        <v>39</v>
      </c>
      <c r="P15" s="421"/>
      <c r="Q15" s="421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118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8"/>
      <c r="CF15" s="118"/>
      <c r="CG15" s="118"/>
      <c r="CH15" s="118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/>
      <c r="DG15" s="118"/>
      <c r="DH15" s="118"/>
      <c r="DI15" s="118"/>
      <c r="DJ15" s="118"/>
      <c r="DK15" s="118"/>
      <c r="DL15" s="118"/>
      <c r="DM15" s="118"/>
      <c r="DN15" s="118"/>
      <c r="DO15" s="118"/>
      <c r="DP15" s="118"/>
      <c r="DQ15" s="118"/>
      <c r="DR15" s="118"/>
      <c r="DS15" s="118"/>
      <c r="DT15" s="118"/>
      <c r="DU15" s="118"/>
      <c r="DV15" s="118"/>
      <c r="DW15" s="118"/>
      <c r="DX15" s="118"/>
      <c r="DY15" s="118"/>
      <c r="DZ15" s="118"/>
      <c r="EA15" s="118"/>
      <c r="EB15" s="118"/>
      <c r="EC15" s="118"/>
      <c r="ED15" s="118"/>
      <c r="EE15" s="118"/>
      <c r="EF15" s="118"/>
      <c r="EG15" s="118"/>
      <c r="EH15" s="118"/>
      <c r="EI15" s="118"/>
      <c r="EJ15" s="118"/>
      <c r="EK15" s="118"/>
      <c r="EL15" s="118"/>
      <c r="EM15" s="118"/>
      <c r="EN15" s="118"/>
      <c r="EO15" s="118"/>
      <c r="EP15" s="118"/>
      <c r="EQ15" s="118"/>
      <c r="ER15" s="118"/>
      <c r="ES15" s="118"/>
      <c r="ET15" s="118"/>
      <c r="EU15" s="118"/>
      <c r="EV15" s="118"/>
      <c r="EW15" s="118"/>
      <c r="EX15" s="118"/>
      <c r="EY15" s="118"/>
      <c r="EZ15" s="118"/>
      <c r="FA15" s="118"/>
      <c r="FB15" s="118"/>
      <c r="FC15" s="118"/>
      <c r="FD15" s="118"/>
      <c r="FE15" s="118"/>
      <c r="FF15" s="118"/>
      <c r="FG15" s="118"/>
      <c r="FH15" s="118"/>
      <c r="FI15" s="118"/>
      <c r="FJ15" s="118"/>
      <c r="FK15" s="118"/>
      <c r="FL15" s="118"/>
      <c r="FM15" s="118"/>
      <c r="FN15" s="118"/>
      <c r="FO15" s="118"/>
      <c r="FP15" s="118"/>
      <c r="FQ15" s="118"/>
      <c r="FR15" s="118"/>
      <c r="FS15" s="118"/>
      <c r="FT15" s="118"/>
      <c r="FU15" s="118"/>
      <c r="FV15" s="118"/>
      <c r="FW15" s="118"/>
      <c r="FX15" s="118"/>
      <c r="FY15" s="118"/>
      <c r="FZ15" s="118"/>
      <c r="GA15" s="118"/>
      <c r="GB15" s="118"/>
      <c r="GC15" s="118"/>
      <c r="GD15" s="118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  <c r="GO15" s="118"/>
      <c r="GP15" s="118"/>
      <c r="GQ15" s="118"/>
      <c r="GR15" s="118"/>
      <c r="GS15" s="118"/>
      <c r="GT15" s="118"/>
      <c r="GU15" s="118"/>
      <c r="GV15" s="118"/>
      <c r="GW15" s="118"/>
      <c r="GX15" s="118"/>
      <c r="GY15" s="118"/>
      <c r="GZ15" s="118"/>
      <c r="HA15" s="118"/>
      <c r="HB15" s="118"/>
      <c r="HC15" s="118"/>
      <c r="HD15" s="118"/>
      <c r="HE15" s="118"/>
      <c r="HF15" s="118"/>
      <c r="HG15" s="118"/>
      <c r="HH15" s="118"/>
      <c r="HI15" s="118"/>
      <c r="HJ15" s="118"/>
      <c r="HK15" s="118"/>
      <c r="HL15" s="118"/>
      <c r="HM15" s="118"/>
      <c r="HN15" s="118"/>
      <c r="HO15" s="118"/>
      <c r="HP15" s="118"/>
      <c r="HQ15" s="118"/>
      <c r="HR15" s="118"/>
      <c r="HS15" s="118"/>
      <c r="HT15" s="118"/>
      <c r="HU15" s="118"/>
    </row>
    <row r="16" spans="2:229" ht="33.75" customHeight="1">
      <c r="B16" s="425"/>
      <c r="C16" s="423"/>
      <c r="D16" s="422"/>
      <c r="E16" s="422"/>
      <c r="F16" s="422"/>
      <c r="G16" s="422"/>
      <c r="H16" s="422"/>
      <c r="I16" s="431"/>
      <c r="J16" s="432"/>
      <c r="K16" s="432"/>
      <c r="L16" s="433"/>
      <c r="M16" s="422"/>
      <c r="N16" s="422"/>
      <c r="O16" s="422" t="s">
        <v>40</v>
      </c>
      <c r="P16" s="422" t="s">
        <v>41</v>
      </c>
      <c r="Q16" s="423" t="s">
        <v>42</v>
      </c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8"/>
      <c r="BL16" s="118"/>
      <c r="BM16" s="118"/>
      <c r="BN16" s="118"/>
      <c r="BO16" s="118"/>
      <c r="BP16" s="118"/>
      <c r="BQ16" s="118"/>
      <c r="BR16" s="118"/>
      <c r="BS16" s="118"/>
      <c r="BT16" s="118"/>
      <c r="BU16" s="118"/>
      <c r="BV16" s="118"/>
      <c r="BW16" s="118"/>
      <c r="BX16" s="118"/>
      <c r="BY16" s="118"/>
      <c r="BZ16" s="118"/>
      <c r="CA16" s="118"/>
      <c r="CB16" s="118"/>
      <c r="CC16" s="118"/>
      <c r="CD16" s="118"/>
      <c r="CE16" s="118"/>
      <c r="CF16" s="118"/>
      <c r="CG16" s="118"/>
      <c r="CH16" s="118"/>
      <c r="CI16" s="118"/>
      <c r="CJ16" s="118"/>
      <c r="CK16" s="118"/>
      <c r="CL16" s="118"/>
      <c r="CM16" s="118"/>
      <c r="CN16" s="118"/>
      <c r="CO16" s="118"/>
      <c r="CP16" s="118"/>
      <c r="CQ16" s="118"/>
      <c r="CR16" s="118"/>
      <c r="CS16" s="118"/>
      <c r="CT16" s="118"/>
      <c r="CU16" s="118"/>
      <c r="CV16" s="118"/>
      <c r="CW16" s="118"/>
      <c r="CX16" s="118"/>
      <c r="CY16" s="118"/>
      <c r="CZ16" s="118"/>
      <c r="DA16" s="118"/>
      <c r="DB16" s="118"/>
      <c r="DC16" s="118"/>
      <c r="DD16" s="118"/>
      <c r="DE16" s="118"/>
      <c r="DF16" s="118"/>
      <c r="DG16" s="118"/>
      <c r="DH16" s="118"/>
      <c r="DI16" s="118"/>
      <c r="DJ16" s="118"/>
      <c r="DK16" s="118"/>
      <c r="DL16" s="118"/>
      <c r="DM16" s="118"/>
      <c r="DN16" s="118"/>
      <c r="DO16" s="118"/>
      <c r="DP16" s="118"/>
      <c r="DQ16" s="118"/>
      <c r="DR16" s="118"/>
      <c r="DS16" s="118"/>
      <c r="DT16" s="118"/>
      <c r="DU16" s="118"/>
      <c r="DV16" s="118"/>
      <c r="DW16" s="118"/>
      <c r="DX16" s="118"/>
      <c r="DY16" s="118"/>
      <c r="DZ16" s="118"/>
      <c r="EA16" s="118"/>
      <c r="EB16" s="118"/>
      <c r="EC16" s="118"/>
      <c r="ED16" s="118"/>
      <c r="EE16" s="118"/>
      <c r="EF16" s="118"/>
      <c r="EG16" s="118"/>
      <c r="EH16" s="118"/>
      <c r="EI16" s="118"/>
      <c r="EJ16" s="118"/>
      <c r="EK16" s="118"/>
      <c r="EL16" s="118"/>
      <c r="EM16" s="118"/>
      <c r="EN16" s="118"/>
      <c r="EO16" s="118"/>
      <c r="EP16" s="118"/>
      <c r="EQ16" s="118"/>
      <c r="ER16" s="118"/>
      <c r="ES16" s="118"/>
      <c r="ET16" s="118"/>
      <c r="EU16" s="118"/>
      <c r="EV16" s="118"/>
      <c r="EW16" s="118"/>
      <c r="EX16" s="118"/>
      <c r="EY16" s="118"/>
      <c r="EZ16" s="118"/>
      <c r="FA16" s="118"/>
      <c r="FB16" s="118"/>
      <c r="FC16" s="118"/>
      <c r="FD16" s="118"/>
      <c r="FE16" s="118"/>
      <c r="FF16" s="118"/>
      <c r="FG16" s="118"/>
      <c r="FH16" s="118"/>
      <c r="FI16" s="118"/>
      <c r="FJ16" s="118"/>
      <c r="FK16" s="118"/>
      <c r="FL16" s="118"/>
      <c r="FM16" s="118"/>
      <c r="FN16" s="118"/>
      <c r="FO16" s="118"/>
      <c r="FP16" s="118"/>
      <c r="FQ16" s="118"/>
      <c r="FR16" s="118"/>
      <c r="FS16" s="118"/>
      <c r="FT16" s="118"/>
      <c r="FU16" s="118"/>
      <c r="FV16" s="118"/>
      <c r="FW16" s="118"/>
      <c r="FX16" s="118"/>
      <c r="FY16" s="118"/>
      <c r="FZ16" s="118"/>
      <c r="GA16" s="118"/>
      <c r="GB16" s="118"/>
      <c r="GC16" s="118"/>
      <c r="GD16" s="118"/>
      <c r="GE16" s="118"/>
      <c r="GF16" s="118"/>
      <c r="GG16" s="118"/>
      <c r="GH16" s="118"/>
      <c r="GI16" s="118"/>
      <c r="GJ16" s="118"/>
      <c r="GK16" s="118"/>
      <c r="GL16" s="118"/>
      <c r="GM16" s="118"/>
      <c r="GN16" s="118"/>
      <c r="GO16" s="118"/>
      <c r="GP16" s="118"/>
      <c r="GQ16" s="118"/>
      <c r="GR16" s="118"/>
      <c r="GS16" s="118"/>
      <c r="GT16" s="118"/>
      <c r="GU16" s="118"/>
      <c r="GV16" s="118"/>
      <c r="GW16" s="118"/>
      <c r="GX16" s="118"/>
      <c r="GY16" s="118"/>
      <c r="GZ16" s="118"/>
      <c r="HA16" s="118"/>
      <c r="HB16" s="118"/>
      <c r="HC16" s="118"/>
      <c r="HD16" s="118"/>
      <c r="HE16" s="118"/>
      <c r="HF16" s="118"/>
      <c r="HG16" s="118"/>
      <c r="HH16" s="118"/>
      <c r="HI16" s="118"/>
      <c r="HJ16" s="118"/>
      <c r="HK16" s="118"/>
      <c r="HL16" s="118"/>
      <c r="HM16" s="118"/>
      <c r="HN16" s="118"/>
      <c r="HO16" s="118"/>
      <c r="HP16" s="118"/>
      <c r="HQ16" s="118"/>
      <c r="HR16" s="118"/>
      <c r="HS16" s="118"/>
      <c r="HT16" s="118"/>
      <c r="HU16" s="118"/>
    </row>
    <row r="17" spans="2:229" ht="39.75" customHeight="1">
      <c r="B17" s="426"/>
      <c r="C17" s="423"/>
      <c r="D17" s="422"/>
      <c r="E17" s="422"/>
      <c r="F17" s="422"/>
      <c r="G17" s="422"/>
      <c r="H17" s="422"/>
      <c r="I17" s="132" t="s">
        <v>43</v>
      </c>
      <c r="J17" s="132" t="s">
        <v>44</v>
      </c>
      <c r="K17" s="132" t="s">
        <v>45</v>
      </c>
      <c r="L17" s="133" t="s">
        <v>46</v>
      </c>
      <c r="M17" s="132" t="s">
        <v>47</v>
      </c>
      <c r="N17" s="134" t="s">
        <v>48</v>
      </c>
      <c r="O17" s="422"/>
      <c r="P17" s="422"/>
      <c r="Q17" s="423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8"/>
      <c r="BM17" s="118"/>
      <c r="BN17" s="118"/>
      <c r="BO17" s="118"/>
      <c r="BP17" s="118"/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D17" s="118"/>
      <c r="CE17" s="118"/>
      <c r="CF17" s="118"/>
      <c r="CG17" s="118"/>
      <c r="CH17" s="118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8"/>
      <c r="EO17" s="118"/>
      <c r="EP17" s="118"/>
      <c r="EQ17" s="118"/>
      <c r="ER17" s="118"/>
      <c r="ES17" s="118"/>
      <c r="ET17" s="118"/>
      <c r="EU17" s="118"/>
      <c r="EV17" s="118"/>
      <c r="EW17" s="118"/>
      <c r="EX17" s="118"/>
      <c r="EY17" s="118"/>
      <c r="EZ17" s="118"/>
      <c r="FA17" s="118"/>
      <c r="FB17" s="118"/>
      <c r="FC17" s="118"/>
      <c r="FD17" s="118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  <c r="FU17" s="118"/>
      <c r="FV17" s="118"/>
      <c r="FW17" s="118"/>
      <c r="FX17" s="118"/>
      <c r="FY17" s="118"/>
      <c r="FZ17" s="118"/>
      <c r="GA17" s="118"/>
      <c r="GB17" s="118"/>
      <c r="GC17" s="118"/>
      <c r="GD17" s="118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  <c r="GO17" s="118"/>
      <c r="GP17" s="118"/>
      <c r="GQ17" s="118"/>
      <c r="GR17" s="118"/>
      <c r="GS17" s="118"/>
      <c r="GT17" s="118"/>
      <c r="GU17" s="118"/>
      <c r="GV17" s="118"/>
      <c r="GW17" s="118"/>
      <c r="GX17" s="118"/>
      <c r="GY17" s="118"/>
      <c r="GZ17" s="118"/>
      <c r="HA17" s="118"/>
      <c r="HB17" s="118"/>
      <c r="HC17" s="118"/>
      <c r="HD17" s="118"/>
      <c r="HE17" s="118"/>
      <c r="HF17" s="118"/>
      <c r="HG17" s="118"/>
      <c r="HH17" s="118"/>
      <c r="HI17" s="118"/>
      <c r="HJ17" s="118"/>
      <c r="HK17" s="118"/>
      <c r="HL17" s="118"/>
      <c r="HM17" s="118"/>
      <c r="HN17" s="118"/>
      <c r="HO17" s="118"/>
      <c r="HP17" s="118"/>
      <c r="HQ17" s="118"/>
      <c r="HR17" s="118"/>
      <c r="HS17" s="118"/>
      <c r="HT17" s="118"/>
      <c r="HU17" s="118"/>
    </row>
    <row r="18" spans="2:229" ht="33" customHeight="1">
      <c r="B18" s="408" t="s">
        <v>957</v>
      </c>
      <c r="C18" s="494" t="s">
        <v>460</v>
      </c>
      <c r="D18" s="135" t="s">
        <v>116</v>
      </c>
      <c r="E18" s="513" t="s">
        <v>461</v>
      </c>
      <c r="F18" s="136">
        <v>100</v>
      </c>
      <c r="G18" s="135" t="s">
        <v>116</v>
      </c>
      <c r="H18" s="137">
        <v>30000000</v>
      </c>
      <c r="I18" s="137">
        <f>H18</f>
        <v>30000000</v>
      </c>
      <c r="J18" s="138"/>
      <c r="K18" s="139"/>
      <c r="L18" s="138"/>
      <c r="M18" s="413">
        <v>45292</v>
      </c>
      <c r="N18" s="413">
        <v>45656</v>
      </c>
      <c r="O18" s="401">
        <f>+F19/F18</f>
        <v>0.45</v>
      </c>
      <c r="P18" s="401">
        <f>+H19/H18</f>
        <v>1</v>
      </c>
      <c r="Q18" s="402">
        <f>+(O18*O18)/P18</f>
        <v>0.20250000000000001</v>
      </c>
    </row>
    <row r="19" spans="2:229" ht="42.95" customHeight="1">
      <c r="B19" s="408"/>
      <c r="C19" s="495"/>
      <c r="D19" s="135" t="s">
        <v>53</v>
      </c>
      <c r="E19" s="514"/>
      <c r="F19" s="136">
        <v>45</v>
      </c>
      <c r="G19" s="135" t="s">
        <v>54</v>
      </c>
      <c r="H19" s="137">
        <v>30000000</v>
      </c>
      <c r="I19" s="137">
        <f t="shared" ref="I19:I23" si="0">H19</f>
        <v>30000000</v>
      </c>
      <c r="J19" s="138"/>
      <c r="K19" s="139"/>
      <c r="L19" s="138"/>
      <c r="M19" s="510"/>
      <c r="N19" s="510"/>
      <c r="O19" s="401"/>
      <c r="P19" s="401"/>
      <c r="Q19" s="402"/>
    </row>
    <row r="20" spans="2:229" ht="20.100000000000001" customHeight="1">
      <c r="B20" s="408"/>
      <c r="C20" s="419" t="s">
        <v>462</v>
      </c>
      <c r="D20" s="135" t="s">
        <v>116</v>
      </c>
      <c r="E20" s="511" t="s">
        <v>451</v>
      </c>
      <c r="F20" s="136">
        <v>1</v>
      </c>
      <c r="G20" s="135" t="s">
        <v>116</v>
      </c>
      <c r="H20" s="137">
        <v>70000000</v>
      </c>
      <c r="I20" s="137">
        <f t="shared" si="0"/>
        <v>70000000</v>
      </c>
      <c r="J20" s="138"/>
      <c r="K20" s="139"/>
      <c r="L20" s="138"/>
      <c r="M20" s="413">
        <v>45292</v>
      </c>
      <c r="N20" s="413">
        <v>45656</v>
      </c>
      <c r="O20" s="401">
        <f t="shared" ref="O20" si="1">+F21/F20</f>
        <v>1</v>
      </c>
      <c r="P20" s="401">
        <f t="shared" ref="P20" si="2">+H21/H20</f>
        <v>0.7142857142857143</v>
      </c>
      <c r="Q20" s="402">
        <f t="shared" ref="Q20" si="3">+(O20*O20)/P20</f>
        <v>1.4</v>
      </c>
    </row>
    <row r="21" spans="2:229" ht="24" customHeight="1">
      <c r="B21" s="408"/>
      <c r="C21" s="510"/>
      <c r="D21" s="135" t="s">
        <v>53</v>
      </c>
      <c r="E21" s="512"/>
      <c r="F21" s="136">
        <v>1</v>
      </c>
      <c r="G21" s="135" t="s">
        <v>54</v>
      </c>
      <c r="H21" s="137">
        <v>50000000</v>
      </c>
      <c r="I21" s="137">
        <f t="shared" si="0"/>
        <v>50000000</v>
      </c>
      <c r="J21" s="138"/>
      <c r="K21" s="139"/>
      <c r="L21" s="138"/>
      <c r="M21" s="510"/>
      <c r="N21" s="510"/>
      <c r="O21" s="401"/>
      <c r="P21" s="401"/>
      <c r="Q21" s="402"/>
    </row>
    <row r="22" spans="2:229" ht="27" customHeight="1">
      <c r="B22" s="408"/>
      <c r="C22" s="419" t="s">
        <v>463</v>
      </c>
      <c r="D22" s="135" t="s">
        <v>51</v>
      </c>
      <c r="E22" s="511" t="s">
        <v>453</v>
      </c>
      <c r="F22" s="136">
        <v>1</v>
      </c>
      <c r="G22" s="135" t="s">
        <v>51</v>
      </c>
      <c r="H22" s="137">
        <v>43000000</v>
      </c>
      <c r="I22" s="137">
        <f t="shared" si="0"/>
        <v>43000000</v>
      </c>
      <c r="J22" s="140"/>
      <c r="K22" s="139"/>
      <c r="L22" s="140"/>
      <c r="M22" s="413">
        <v>45292</v>
      </c>
      <c r="N22" s="413">
        <v>45656</v>
      </c>
      <c r="O22" s="401">
        <f t="shared" ref="O22" si="4">+F23/F22</f>
        <v>1</v>
      </c>
      <c r="P22" s="401">
        <f t="shared" ref="P22" si="5">+H23/H22</f>
        <v>1</v>
      </c>
      <c r="Q22" s="402">
        <f t="shared" ref="Q22" si="6">+(O22*O22)/P22</f>
        <v>1</v>
      </c>
    </row>
    <row r="23" spans="2:229" ht="27" customHeight="1">
      <c r="B23" s="408"/>
      <c r="C23" s="510"/>
      <c r="D23" s="135" t="s">
        <v>53</v>
      </c>
      <c r="E23" s="512"/>
      <c r="F23" s="136">
        <v>1</v>
      </c>
      <c r="G23" s="135" t="s">
        <v>54</v>
      </c>
      <c r="H23" s="137">
        <v>43000000</v>
      </c>
      <c r="I23" s="137">
        <f t="shared" si="0"/>
        <v>43000000</v>
      </c>
      <c r="J23" s="140"/>
      <c r="K23" s="139"/>
      <c r="L23" s="140"/>
      <c r="M23" s="510"/>
      <c r="N23" s="510"/>
      <c r="O23" s="401"/>
      <c r="P23" s="401"/>
      <c r="Q23" s="402"/>
    </row>
    <row r="24" spans="2:229" ht="15.75">
      <c r="B24" s="403"/>
      <c r="C24" s="404" t="s">
        <v>62</v>
      </c>
      <c r="D24" s="135" t="s">
        <v>51</v>
      </c>
      <c r="E24" s="405"/>
      <c r="F24" s="144"/>
      <c r="G24" s="135" t="s">
        <v>51</v>
      </c>
      <c r="H24" s="145">
        <f>H22+H20+H18</f>
        <v>143000000</v>
      </c>
      <c r="I24" s="145">
        <f>I22+I20+I18</f>
        <v>143000000</v>
      </c>
      <c r="J24" s="138"/>
      <c r="K24" s="138"/>
      <c r="L24" s="138"/>
      <c r="M24" s="138"/>
      <c r="N24" s="146"/>
      <c r="O24" s="407"/>
      <c r="P24" s="407"/>
      <c r="Q24" s="403"/>
    </row>
    <row r="25" spans="2:229" ht="15.75">
      <c r="B25" s="403"/>
      <c r="C25" s="404"/>
      <c r="D25" s="135" t="s">
        <v>53</v>
      </c>
      <c r="E25" s="406"/>
      <c r="F25" s="144"/>
      <c r="G25" s="135" t="s">
        <v>54</v>
      </c>
      <c r="H25" s="147">
        <f>H23+H21+H19</f>
        <v>123000000</v>
      </c>
      <c r="I25" s="147">
        <f>I23+I21+I19</f>
        <v>123000000</v>
      </c>
      <c r="J25" s="140"/>
      <c r="K25" s="148"/>
      <c r="L25" s="140"/>
      <c r="M25" s="140"/>
      <c r="N25" s="146"/>
      <c r="O25" s="407"/>
      <c r="P25" s="407"/>
      <c r="Q25" s="403"/>
    </row>
    <row r="26" spans="2:229">
      <c r="D26" s="149"/>
      <c r="H26" s="150"/>
      <c r="I26" s="151"/>
      <c r="J26" s="152"/>
      <c r="K26" s="152"/>
      <c r="L26" s="152"/>
      <c r="M26" s="153"/>
      <c r="N26" s="153"/>
      <c r="O26" s="151"/>
      <c r="P26" s="154"/>
      <c r="Q26" s="155"/>
    </row>
    <row r="27" spans="2:229" ht="31.5">
      <c r="B27" s="389" t="s">
        <v>63</v>
      </c>
      <c r="C27" s="389"/>
      <c r="D27" s="390" t="s">
        <v>64</v>
      </c>
      <c r="E27" s="390"/>
      <c r="F27" s="390"/>
      <c r="G27" s="390"/>
      <c r="H27" s="390"/>
      <c r="I27" s="390"/>
      <c r="J27" s="156" t="s">
        <v>65</v>
      </c>
      <c r="K27" s="390" t="s">
        <v>66</v>
      </c>
      <c r="L27" s="390"/>
      <c r="M27" s="391" t="s">
        <v>67</v>
      </c>
      <c r="N27" s="392"/>
      <c r="O27" s="392"/>
      <c r="P27" s="392"/>
      <c r="Q27" s="392"/>
    </row>
    <row r="28" spans="2:229" ht="26.25" customHeight="1">
      <c r="B28" s="393" t="s">
        <v>427</v>
      </c>
      <c r="C28" s="394"/>
      <c r="D28" s="397" t="s">
        <v>428</v>
      </c>
      <c r="E28" s="398"/>
      <c r="F28" s="398"/>
      <c r="G28" s="398"/>
      <c r="H28" s="398"/>
      <c r="I28" s="399"/>
      <c r="J28" s="493" t="s">
        <v>429</v>
      </c>
      <c r="K28" s="157" t="s">
        <v>51</v>
      </c>
      <c r="L28" s="158">
        <v>971</v>
      </c>
      <c r="M28" s="387" t="s">
        <v>430</v>
      </c>
      <c r="N28" s="388"/>
      <c r="O28" s="388"/>
      <c r="P28" s="388"/>
      <c r="Q28" s="388"/>
    </row>
    <row r="29" spans="2:229" ht="18" customHeight="1">
      <c r="B29" s="395"/>
      <c r="C29" s="396"/>
      <c r="D29" s="382"/>
      <c r="E29" s="383"/>
      <c r="F29" s="383"/>
      <c r="G29" s="383"/>
      <c r="H29" s="383"/>
      <c r="I29" s="384"/>
      <c r="J29" s="492"/>
      <c r="K29" s="157" t="s">
        <v>53</v>
      </c>
      <c r="L29" s="158">
        <v>889</v>
      </c>
      <c r="M29" s="388"/>
      <c r="N29" s="388"/>
      <c r="O29" s="388"/>
      <c r="P29" s="388"/>
      <c r="Q29" s="388"/>
    </row>
    <row r="30" spans="2:229" ht="18.75" customHeight="1">
      <c r="B30" s="376" t="s">
        <v>431</v>
      </c>
      <c r="C30" s="376"/>
      <c r="D30" s="377" t="s">
        <v>432</v>
      </c>
      <c r="E30" s="377"/>
      <c r="F30" s="377"/>
      <c r="G30" s="377"/>
      <c r="H30" s="377"/>
      <c r="I30" s="377"/>
      <c r="J30" s="490" t="s">
        <v>429</v>
      </c>
      <c r="K30" s="157" t="s">
        <v>51</v>
      </c>
      <c r="L30" s="159">
        <v>778</v>
      </c>
      <c r="M30" s="375" t="s">
        <v>433</v>
      </c>
      <c r="N30" s="375"/>
      <c r="O30" s="375"/>
      <c r="P30" s="375"/>
      <c r="Q30" s="375"/>
    </row>
    <row r="31" spans="2:229" ht="33" customHeight="1">
      <c r="B31" s="376"/>
      <c r="C31" s="376"/>
      <c r="D31" s="377"/>
      <c r="E31" s="377"/>
      <c r="F31" s="377"/>
      <c r="G31" s="377"/>
      <c r="H31" s="377"/>
      <c r="I31" s="377"/>
      <c r="J31" s="490"/>
      <c r="K31" s="157" t="s">
        <v>53</v>
      </c>
      <c r="L31" s="159">
        <v>713</v>
      </c>
      <c r="M31" s="375"/>
      <c r="N31" s="375"/>
      <c r="O31" s="375"/>
      <c r="P31" s="375"/>
      <c r="Q31" s="375"/>
    </row>
    <row r="32" spans="2:229" ht="15.95" customHeight="1">
      <c r="B32" s="376" t="s">
        <v>434</v>
      </c>
      <c r="C32" s="376"/>
      <c r="D32" s="379" t="s">
        <v>435</v>
      </c>
      <c r="E32" s="380"/>
      <c r="F32" s="380"/>
      <c r="G32" s="380"/>
      <c r="H32" s="380"/>
      <c r="I32" s="381"/>
      <c r="J32" s="491" t="s">
        <v>436</v>
      </c>
      <c r="K32" s="157" t="s">
        <v>51</v>
      </c>
      <c r="L32" s="160">
        <v>280</v>
      </c>
      <c r="M32" s="387" t="s">
        <v>437</v>
      </c>
      <c r="N32" s="388"/>
      <c r="O32" s="388"/>
      <c r="P32" s="388"/>
      <c r="Q32" s="388"/>
    </row>
    <row r="33" spans="2:31">
      <c r="B33" s="376"/>
      <c r="C33" s="376"/>
      <c r="D33" s="382"/>
      <c r="E33" s="383"/>
      <c r="F33" s="383"/>
      <c r="G33" s="383"/>
      <c r="H33" s="383"/>
      <c r="I33" s="384"/>
      <c r="J33" s="492"/>
      <c r="K33" s="157" t="s">
        <v>53</v>
      </c>
      <c r="L33" s="160">
        <v>310</v>
      </c>
      <c r="M33" s="388"/>
      <c r="N33" s="388"/>
      <c r="O33" s="388"/>
      <c r="P33" s="388"/>
      <c r="Q33" s="388"/>
    </row>
    <row r="34" spans="2:31" ht="15" customHeight="1">
      <c r="B34" s="369" t="s">
        <v>438</v>
      </c>
      <c r="C34" s="370"/>
      <c r="D34" s="370"/>
      <c r="E34" s="370"/>
      <c r="F34" s="370"/>
      <c r="G34" s="370"/>
      <c r="H34" s="370"/>
      <c r="I34" s="370"/>
      <c r="J34" s="370"/>
      <c r="K34" s="370"/>
      <c r="L34" s="371"/>
      <c r="M34" s="375" t="s">
        <v>72</v>
      </c>
      <c r="N34" s="375"/>
      <c r="O34" s="375"/>
      <c r="P34" s="375"/>
      <c r="Q34" s="375"/>
    </row>
    <row r="35" spans="2:31" ht="83.1" customHeight="1">
      <c r="B35" s="372"/>
      <c r="C35" s="373"/>
      <c r="D35" s="373"/>
      <c r="E35" s="373"/>
      <c r="F35" s="373"/>
      <c r="G35" s="373"/>
      <c r="H35" s="373"/>
      <c r="I35" s="373"/>
      <c r="J35" s="373"/>
      <c r="K35" s="373"/>
      <c r="L35" s="374"/>
      <c r="M35" s="375"/>
      <c r="N35" s="375"/>
      <c r="O35" s="375"/>
      <c r="P35" s="375"/>
      <c r="Q35" s="375"/>
    </row>
    <row r="36" spans="2:31">
      <c r="M36" s="161"/>
      <c r="N36" s="161"/>
    </row>
    <row r="37" spans="2:31" ht="15.75"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</row>
    <row r="38" spans="2:31" ht="15.75"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</row>
    <row r="39" spans="2:31" ht="15.75"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</row>
    <row r="40" spans="2:31" ht="15.75"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</row>
    <row r="41" spans="2:31" ht="15.75"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</row>
    <row r="42" spans="2:31" ht="15.75"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</row>
    <row r="43" spans="2:31" ht="15.75"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</row>
    <row r="44" spans="2:31" ht="15.75"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</row>
    <row r="45" spans="2:31" ht="15.75"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</row>
    <row r="46" spans="2:31" ht="15.75"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</row>
    <row r="47" spans="2:31" ht="15.75"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</row>
    <row r="48" spans="2:31" ht="15.75"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</row>
    <row r="49" spans="18:31" ht="15.75"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</row>
    <row r="50" spans="18:31" ht="15.75"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</row>
    <row r="51" spans="18:31" ht="15.75"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</row>
    <row r="52" spans="18:31" ht="15.75"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</row>
    <row r="53" spans="18:31" ht="15.75"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</row>
    <row r="54" spans="18:31" ht="15.75"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</row>
    <row r="55" spans="18:31" ht="15.75"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</row>
    <row r="56" spans="18:31" ht="15.75"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</row>
    <row r="57" spans="18:31" ht="15.75"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</row>
    <row r="58" spans="18:31" ht="15.75"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</row>
    <row r="59" spans="18:31" ht="15.75"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</row>
    <row r="60" spans="18:31" ht="15.75"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</row>
    <row r="61" spans="18:31" ht="15.75"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</row>
    <row r="62" spans="18:31" ht="15.75"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</row>
    <row r="63" spans="18:31" ht="15.75"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</row>
    <row r="64" spans="18:31" ht="15.75"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</row>
    <row r="65" spans="18:31" ht="15.75"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</row>
    <row r="66" spans="18:31" ht="15.75"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</row>
    <row r="67" spans="18:31" ht="15.75"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</row>
    <row r="68" spans="18:31" ht="15.75"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</row>
    <row r="69" spans="18:31" ht="15.75"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</row>
  </sheetData>
  <mergeCells count="88">
    <mergeCell ref="B2:C5"/>
    <mergeCell ref="D2:K3"/>
    <mergeCell ref="L2:O2"/>
    <mergeCell ref="P2:Q5"/>
    <mergeCell ref="L3:O3"/>
    <mergeCell ref="D4:K5"/>
    <mergeCell ref="L4:O4"/>
    <mergeCell ref="L5:O5"/>
    <mergeCell ref="C6:Q6"/>
    <mergeCell ref="D7:Q7"/>
    <mergeCell ref="D8:Q8"/>
    <mergeCell ref="B9:C9"/>
    <mergeCell ref="D9:I9"/>
    <mergeCell ref="J9:L14"/>
    <mergeCell ref="M9:Q9"/>
    <mergeCell ref="B10:C10"/>
    <mergeCell ref="D10:I10"/>
    <mergeCell ref="N10:P10"/>
    <mergeCell ref="B11:C11"/>
    <mergeCell ref="D11:I11"/>
    <mergeCell ref="N11:P11"/>
    <mergeCell ref="B12:C12"/>
    <mergeCell ref="D12:I12"/>
    <mergeCell ref="N12:P12"/>
    <mergeCell ref="B15:B17"/>
    <mergeCell ref="C15:C17"/>
    <mergeCell ref="D15:D17"/>
    <mergeCell ref="E15:E17"/>
    <mergeCell ref="F15:F17"/>
    <mergeCell ref="B13:C13"/>
    <mergeCell ref="D13:I13"/>
    <mergeCell ref="N13:P13"/>
    <mergeCell ref="B14:I14"/>
    <mergeCell ref="N14:P14"/>
    <mergeCell ref="G15:G17"/>
    <mergeCell ref="H15:H17"/>
    <mergeCell ref="I15:L16"/>
    <mergeCell ref="M15:N16"/>
    <mergeCell ref="O15:Q15"/>
    <mergeCell ref="O16:O17"/>
    <mergeCell ref="P16:P17"/>
    <mergeCell ref="Q16:Q17"/>
    <mergeCell ref="P20:P21"/>
    <mergeCell ref="Q20:Q21"/>
    <mergeCell ref="C18:C19"/>
    <mergeCell ref="E18:E19"/>
    <mergeCell ref="M18:M19"/>
    <mergeCell ref="N18:N19"/>
    <mergeCell ref="O18:O19"/>
    <mergeCell ref="C20:C21"/>
    <mergeCell ref="E20:E21"/>
    <mergeCell ref="M20:M21"/>
    <mergeCell ref="N20:N21"/>
    <mergeCell ref="O20:O21"/>
    <mergeCell ref="O22:O23"/>
    <mergeCell ref="P22:P23"/>
    <mergeCell ref="Q22:Q23"/>
    <mergeCell ref="B24:B25"/>
    <mergeCell ref="C24:C25"/>
    <mergeCell ref="E24:E25"/>
    <mergeCell ref="O24:O25"/>
    <mergeCell ref="P24:P25"/>
    <mergeCell ref="Q24:Q25"/>
    <mergeCell ref="B18:B23"/>
    <mergeCell ref="C22:C23"/>
    <mergeCell ref="E22:E23"/>
    <mergeCell ref="M22:M23"/>
    <mergeCell ref="N22:N23"/>
    <mergeCell ref="P18:P19"/>
    <mergeCell ref="Q18:Q19"/>
    <mergeCell ref="B27:C27"/>
    <mergeCell ref="D27:I27"/>
    <mergeCell ref="K27:L27"/>
    <mergeCell ref="M27:Q27"/>
    <mergeCell ref="B28:C29"/>
    <mergeCell ref="D28:I29"/>
    <mergeCell ref="J28:J29"/>
    <mergeCell ref="M28:Q29"/>
    <mergeCell ref="B34:L35"/>
    <mergeCell ref="M34:Q35"/>
    <mergeCell ref="B30:C31"/>
    <mergeCell ref="D30:I31"/>
    <mergeCell ref="J30:J31"/>
    <mergeCell ref="M30:Q31"/>
    <mergeCell ref="B32:C33"/>
    <mergeCell ref="D32:I33"/>
    <mergeCell ref="J32:J33"/>
    <mergeCell ref="M32:Q33"/>
  </mergeCells>
  <pageMargins left="0.25" right="0.25" top="0.75" bottom="0.75" header="0.3" footer="0.3"/>
  <pageSetup paperSize="5" scale="45" fitToHeight="0" orientation="landscape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HT77"/>
  <sheetViews>
    <sheetView zoomScale="62" zoomScaleNormal="62" workbookViewId="0">
      <selection activeCell="J18" sqref="J18:J24"/>
    </sheetView>
  </sheetViews>
  <sheetFormatPr baseColWidth="10" defaultColWidth="12.42578125" defaultRowHeight="15"/>
  <cols>
    <col min="1" max="1" width="6.7109375" style="117" customWidth="1"/>
    <col min="2" max="2" width="45.42578125" style="117" customWidth="1"/>
    <col min="3" max="3" width="86.85546875" style="117" customWidth="1"/>
    <col min="4" max="4" width="16.85546875" style="117" customWidth="1"/>
    <col min="5" max="5" width="15.42578125" style="117" customWidth="1"/>
    <col min="6" max="6" width="16.7109375" style="117" customWidth="1"/>
    <col min="7" max="7" width="18" style="117" customWidth="1"/>
    <col min="8" max="8" width="22.85546875" style="117" customWidth="1"/>
    <col min="9" max="9" width="17.7109375" style="117" bestFit="1" customWidth="1"/>
    <col min="10" max="10" width="20.85546875" style="118" customWidth="1"/>
    <col min="11" max="11" width="13.42578125" style="117" customWidth="1"/>
    <col min="12" max="12" width="15.85546875" style="117" customWidth="1"/>
    <col min="13" max="13" width="14.85546875" style="162" customWidth="1"/>
    <col min="14" max="14" width="21.140625" style="162" customWidth="1"/>
    <col min="15" max="17" width="16.85546875" style="117" customWidth="1"/>
    <col min="18" max="16384" width="12.42578125" style="117"/>
  </cols>
  <sheetData>
    <row r="1" spans="2:228" ht="22.5" customHeight="1">
      <c r="M1" s="119"/>
      <c r="N1" s="119"/>
    </row>
    <row r="2" spans="2:228" s="120" customFormat="1" ht="37.5" customHeight="1">
      <c r="B2" s="476"/>
      <c r="C2" s="476"/>
      <c r="D2" s="477" t="s">
        <v>378</v>
      </c>
      <c r="E2" s="478"/>
      <c r="F2" s="478"/>
      <c r="G2" s="478"/>
      <c r="H2" s="478"/>
      <c r="I2" s="478"/>
      <c r="J2" s="478"/>
      <c r="K2" s="479"/>
      <c r="L2" s="612" t="s">
        <v>379</v>
      </c>
      <c r="M2" s="613"/>
      <c r="N2" s="613"/>
      <c r="O2" s="614"/>
      <c r="P2" s="483"/>
      <c r="Q2" s="484"/>
    </row>
    <row r="3" spans="2:228" s="120" customFormat="1" ht="37.5" customHeight="1">
      <c r="B3" s="476"/>
      <c r="C3" s="476"/>
      <c r="D3" s="480"/>
      <c r="E3" s="481"/>
      <c r="F3" s="481"/>
      <c r="G3" s="481"/>
      <c r="H3" s="481"/>
      <c r="I3" s="481"/>
      <c r="J3" s="481"/>
      <c r="K3" s="482"/>
      <c r="L3" s="612" t="s">
        <v>380</v>
      </c>
      <c r="M3" s="613"/>
      <c r="N3" s="613"/>
      <c r="O3" s="614"/>
      <c r="P3" s="485"/>
      <c r="Q3" s="486"/>
    </row>
    <row r="4" spans="2:228" s="120" customFormat="1" ht="33.75" customHeight="1">
      <c r="B4" s="476"/>
      <c r="C4" s="476"/>
      <c r="D4" s="477" t="s">
        <v>381</v>
      </c>
      <c r="E4" s="478"/>
      <c r="F4" s="478"/>
      <c r="G4" s="478"/>
      <c r="H4" s="478"/>
      <c r="I4" s="478"/>
      <c r="J4" s="478"/>
      <c r="K4" s="479"/>
      <c r="L4" s="612" t="s">
        <v>382</v>
      </c>
      <c r="M4" s="613"/>
      <c r="N4" s="613"/>
      <c r="O4" s="614"/>
      <c r="P4" s="485"/>
      <c r="Q4" s="486"/>
    </row>
    <row r="5" spans="2:228" s="120" customFormat="1" ht="38.25" customHeight="1">
      <c r="B5" s="476"/>
      <c r="C5" s="476"/>
      <c r="D5" s="480"/>
      <c r="E5" s="481"/>
      <c r="F5" s="481"/>
      <c r="G5" s="481"/>
      <c r="H5" s="481"/>
      <c r="I5" s="481"/>
      <c r="J5" s="481"/>
      <c r="K5" s="482"/>
      <c r="L5" s="612" t="s">
        <v>383</v>
      </c>
      <c r="M5" s="613"/>
      <c r="N5" s="613"/>
      <c r="O5" s="614"/>
      <c r="P5" s="487"/>
      <c r="Q5" s="488"/>
    </row>
    <row r="6" spans="2:228" s="120" customFormat="1" ht="23.25" customHeight="1"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</row>
    <row r="7" spans="2:228" s="120" customFormat="1" ht="31.5" customHeight="1">
      <c r="B7" s="121" t="s">
        <v>384</v>
      </c>
      <c r="C7" s="121"/>
      <c r="D7" s="434" t="s">
        <v>385</v>
      </c>
      <c r="E7" s="435"/>
      <c r="F7" s="435"/>
      <c r="G7" s="435"/>
      <c r="H7" s="435"/>
      <c r="I7" s="435"/>
      <c r="J7" s="435"/>
      <c r="K7" s="435"/>
      <c r="L7" s="435"/>
      <c r="M7" s="435"/>
      <c r="N7" s="435"/>
      <c r="O7" s="435"/>
      <c r="P7" s="435"/>
      <c r="Q7" s="436"/>
    </row>
    <row r="8" spans="2:228" s="120" customFormat="1" ht="36" customHeight="1">
      <c r="B8" s="121" t="s">
        <v>9</v>
      </c>
      <c r="C8" s="163" t="s">
        <v>386</v>
      </c>
      <c r="D8" s="437" t="s">
        <v>387</v>
      </c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</row>
    <row r="9" spans="2:228" s="120" customFormat="1" ht="36" customHeight="1">
      <c r="B9" s="438" t="s">
        <v>388</v>
      </c>
      <c r="C9" s="439"/>
      <c r="D9" s="440" t="s">
        <v>389</v>
      </c>
      <c r="E9" s="440"/>
      <c r="F9" s="440"/>
      <c r="G9" s="440"/>
      <c r="H9" s="440"/>
      <c r="I9" s="441"/>
      <c r="J9" s="558" t="s">
        <v>464</v>
      </c>
      <c r="K9" s="442"/>
      <c r="L9" s="443"/>
      <c r="M9" s="448" t="s">
        <v>15</v>
      </c>
      <c r="N9" s="449"/>
      <c r="O9" s="449"/>
      <c r="P9" s="449"/>
      <c r="Q9" s="450"/>
    </row>
    <row r="10" spans="2:228" s="120" customFormat="1" ht="36" customHeight="1">
      <c r="B10" s="438" t="s">
        <v>391</v>
      </c>
      <c r="C10" s="439"/>
      <c r="D10" s="440" t="s">
        <v>392</v>
      </c>
      <c r="E10" s="440"/>
      <c r="F10" s="440"/>
      <c r="G10" s="440"/>
      <c r="H10" s="440"/>
      <c r="I10" s="441"/>
      <c r="J10" s="559"/>
      <c r="K10" s="444"/>
      <c r="L10" s="445"/>
      <c r="M10" s="122" t="s">
        <v>18</v>
      </c>
      <c r="N10" s="451" t="s">
        <v>19</v>
      </c>
      <c r="O10" s="451"/>
      <c r="P10" s="451"/>
      <c r="Q10" s="122" t="s">
        <v>20</v>
      </c>
    </row>
    <row r="11" spans="2:228" s="120" customFormat="1" ht="42.95" customHeight="1">
      <c r="B11" s="462" t="s">
        <v>21</v>
      </c>
      <c r="C11" s="463"/>
      <c r="D11" s="464" t="s">
        <v>393</v>
      </c>
      <c r="E11" s="464"/>
      <c r="F11" s="464"/>
      <c r="G11" s="464"/>
      <c r="H11" s="464"/>
      <c r="I11" s="465"/>
      <c r="J11" s="559"/>
      <c r="K11" s="444"/>
      <c r="L11" s="445"/>
      <c r="M11" s="123"/>
      <c r="N11" s="466"/>
      <c r="O11" s="467"/>
      <c r="P11" s="468"/>
      <c r="Q11" s="124"/>
    </row>
    <row r="12" spans="2:228" s="120" customFormat="1" ht="74.25" customHeight="1">
      <c r="B12" s="469" t="s">
        <v>23</v>
      </c>
      <c r="C12" s="470"/>
      <c r="D12" s="464" t="s">
        <v>465</v>
      </c>
      <c r="E12" s="464"/>
      <c r="F12" s="464"/>
      <c r="G12" s="464"/>
      <c r="H12" s="464"/>
      <c r="I12" s="465"/>
      <c r="J12" s="559"/>
      <c r="K12" s="444"/>
      <c r="L12" s="445"/>
      <c r="M12" s="125"/>
      <c r="N12" s="471"/>
      <c r="O12" s="472"/>
      <c r="P12" s="473"/>
      <c r="Q12" s="126"/>
    </row>
    <row r="13" spans="2:228" s="120" customFormat="1" ht="45.95" customHeight="1">
      <c r="B13" s="452" t="s">
        <v>25</v>
      </c>
      <c r="C13" s="453"/>
      <c r="D13" s="454" t="s">
        <v>466</v>
      </c>
      <c r="E13" s="454"/>
      <c r="F13" s="454"/>
      <c r="G13" s="454"/>
      <c r="H13" s="454"/>
      <c r="I13" s="455"/>
      <c r="J13" s="559"/>
      <c r="K13" s="444"/>
      <c r="L13" s="445"/>
      <c r="M13" s="127"/>
      <c r="N13" s="456"/>
      <c r="O13" s="457"/>
      <c r="P13" s="458"/>
      <c r="Q13" s="126"/>
    </row>
    <row r="14" spans="2:228" s="120" customFormat="1" ht="28.5" customHeight="1">
      <c r="B14" s="498" t="s">
        <v>447</v>
      </c>
      <c r="C14" s="499"/>
      <c r="D14" s="499"/>
      <c r="E14" s="499"/>
      <c r="F14" s="499"/>
      <c r="G14" s="499"/>
      <c r="H14" s="499"/>
      <c r="I14" s="500"/>
      <c r="J14" s="560"/>
      <c r="K14" s="446"/>
      <c r="L14" s="447"/>
      <c r="M14" s="125"/>
      <c r="N14" s="456"/>
      <c r="O14" s="457"/>
      <c r="P14" s="458"/>
      <c r="Q14" s="128"/>
    </row>
    <row r="15" spans="2:228" ht="28.5" customHeight="1">
      <c r="B15" s="424" t="s">
        <v>30</v>
      </c>
      <c r="C15" s="423" t="s">
        <v>31</v>
      </c>
      <c r="D15" s="422" t="s">
        <v>400</v>
      </c>
      <c r="E15" s="422" t="s">
        <v>33</v>
      </c>
      <c r="F15" s="422" t="s">
        <v>34</v>
      </c>
      <c r="G15" s="427" t="s">
        <v>401</v>
      </c>
      <c r="H15" s="422" t="s">
        <v>36</v>
      </c>
      <c r="I15" s="428" t="s">
        <v>37</v>
      </c>
      <c r="J15" s="429"/>
      <c r="K15" s="429"/>
      <c r="L15" s="430"/>
      <c r="M15" s="422" t="s">
        <v>38</v>
      </c>
      <c r="N15" s="422"/>
      <c r="O15" s="421" t="s">
        <v>39</v>
      </c>
      <c r="P15" s="421"/>
      <c r="Q15" s="421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118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8"/>
      <c r="CF15" s="118"/>
      <c r="CG15" s="118"/>
      <c r="CH15" s="118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/>
      <c r="DG15" s="118"/>
      <c r="DH15" s="118"/>
      <c r="DI15" s="118"/>
      <c r="DJ15" s="118"/>
      <c r="DK15" s="118"/>
      <c r="DL15" s="118"/>
      <c r="DM15" s="118"/>
      <c r="DN15" s="118"/>
      <c r="DO15" s="118"/>
      <c r="DP15" s="118"/>
      <c r="DQ15" s="118"/>
      <c r="DR15" s="118"/>
      <c r="DS15" s="118"/>
      <c r="DT15" s="118"/>
      <c r="DU15" s="118"/>
      <c r="DV15" s="118"/>
      <c r="DW15" s="118"/>
      <c r="DX15" s="118"/>
      <c r="DY15" s="118"/>
      <c r="DZ15" s="118"/>
      <c r="EA15" s="118"/>
      <c r="EB15" s="118"/>
      <c r="EC15" s="118"/>
      <c r="ED15" s="118"/>
      <c r="EE15" s="118"/>
      <c r="EF15" s="118"/>
      <c r="EG15" s="118"/>
      <c r="EH15" s="118"/>
      <c r="EI15" s="118"/>
      <c r="EJ15" s="118"/>
      <c r="EK15" s="118"/>
      <c r="EL15" s="118"/>
      <c r="EM15" s="118"/>
      <c r="EN15" s="118"/>
      <c r="EO15" s="118"/>
      <c r="EP15" s="118"/>
      <c r="EQ15" s="118"/>
      <c r="ER15" s="118"/>
      <c r="ES15" s="118"/>
      <c r="ET15" s="118"/>
      <c r="EU15" s="118"/>
      <c r="EV15" s="118"/>
      <c r="EW15" s="118"/>
      <c r="EX15" s="118"/>
      <c r="EY15" s="118"/>
      <c r="EZ15" s="118"/>
      <c r="FA15" s="118"/>
      <c r="FB15" s="118"/>
      <c r="FC15" s="118"/>
      <c r="FD15" s="118"/>
      <c r="FE15" s="118"/>
      <c r="FF15" s="118"/>
      <c r="FG15" s="118"/>
      <c r="FH15" s="118"/>
      <c r="FI15" s="118"/>
      <c r="FJ15" s="118"/>
      <c r="FK15" s="118"/>
      <c r="FL15" s="118"/>
      <c r="FM15" s="118"/>
      <c r="FN15" s="118"/>
      <c r="FO15" s="118"/>
      <c r="FP15" s="118"/>
      <c r="FQ15" s="118"/>
      <c r="FR15" s="118"/>
      <c r="FS15" s="118"/>
      <c r="FT15" s="118"/>
      <c r="FU15" s="118"/>
      <c r="FV15" s="118"/>
      <c r="FW15" s="118"/>
      <c r="FX15" s="118"/>
      <c r="FY15" s="118"/>
      <c r="FZ15" s="118"/>
      <c r="GA15" s="118"/>
      <c r="GB15" s="118"/>
      <c r="GC15" s="118"/>
      <c r="GD15" s="118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  <c r="GO15" s="118"/>
      <c r="GP15" s="118"/>
      <c r="GQ15" s="118"/>
      <c r="GR15" s="118"/>
      <c r="GS15" s="118"/>
      <c r="GT15" s="118"/>
      <c r="GU15" s="118"/>
      <c r="GV15" s="118"/>
      <c r="GW15" s="118"/>
      <c r="GX15" s="118"/>
      <c r="GY15" s="118"/>
      <c r="GZ15" s="118"/>
      <c r="HA15" s="118"/>
      <c r="HB15" s="118"/>
      <c r="HC15" s="118"/>
      <c r="HD15" s="118"/>
      <c r="HE15" s="118"/>
      <c r="HF15" s="118"/>
      <c r="HG15" s="118"/>
      <c r="HH15" s="118"/>
      <c r="HI15" s="118"/>
      <c r="HJ15" s="118"/>
      <c r="HK15" s="118"/>
      <c r="HL15" s="118"/>
      <c r="HM15" s="118"/>
      <c r="HN15" s="118"/>
      <c r="HO15" s="118"/>
      <c r="HP15" s="118"/>
      <c r="HQ15" s="118"/>
      <c r="HR15" s="118"/>
      <c r="HS15" s="118"/>
      <c r="HT15" s="118"/>
    </row>
    <row r="16" spans="2:228" ht="33.75" customHeight="1">
      <c r="B16" s="425"/>
      <c r="C16" s="423"/>
      <c r="D16" s="422"/>
      <c r="E16" s="422"/>
      <c r="F16" s="422"/>
      <c r="G16" s="422"/>
      <c r="H16" s="422"/>
      <c r="I16" s="431"/>
      <c r="J16" s="432"/>
      <c r="K16" s="432"/>
      <c r="L16" s="433"/>
      <c r="M16" s="422"/>
      <c r="N16" s="422"/>
      <c r="O16" s="422" t="s">
        <v>40</v>
      </c>
      <c r="P16" s="422" t="s">
        <v>41</v>
      </c>
      <c r="Q16" s="423" t="s">
        <v>42</v>
      </c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8"/>
      <c r="BL16" s="118"/>
      <c r="BM16" s="118"/>
      <c r="BN16" s="118"/>
      <c r="BO16" s="118"/>
      <c r="BP16" s="118"/>
      <c r="BQ16" s="118"/>
      <c r="BR16" s="118"/>
      <c r="BS16" s="118"/>
      <c r="BT16" s="118"/>
      <c r="BU16" s="118"/>
      <c r="BV16" s="118"/>
      <c r="BW16" s="118"/>
      <c r="BX16" s="118"/>
      <c r="BY16" s="118"/>
      <c r="BZ16" s="118"/>
      <c r="CA16" s="118"/>
      <c r="CB16" s="118"/>
      <c r="CC16" s="118"/>
      <c r="CD16" s="118"/>
      <c r="CE16" s="118"/>
      <c r="CF16" s="118"/>
      <c r="CG16" s="118"/>
      <c r="CH16" s="118"/>
      <c r="CI16" s="118"/>
      <c r="CJ16" s="118"/>
      <c r="CK16" s="118"/>
      <c r="CL16" s="118"/>
      <c r="CM16" s="118"/>
      <c r="CN16" s="118"/>
      <c r="CO16" s="118"/>
      <c r="CP16" s="118"/>
      <c r="CQ16" s="118"/>
      <c r="CR16" s="118"/>
      <c r="CS16" s="118"/>
      <c r="CT16" s="118"/>
      <c r="CU16" s="118"/>
      <c r="CV16" s="118"/>
      <c r="CW16" s="118"/>
      <c r="CX16" s="118"/>
      <c r="CY16" s="118"/>
      <c r="CZ16" s="118"/>
      <c r="DA16" s="118"/>
      <c r="DB16" s="118"/>
      <c r="DC16" s="118"/>
      <c r="DD16" s="118"/>
      <c r="DE16" s="118"/>
      <c r="DF16" s="118"/>
      <c r="DG16" s="118"/>
      <c r="DH16" s="118"/>
      <c r="DI16" s="118"/>
      <c r="DJ16" s="118"/>
      <c r="DK16" s="118"/>
      <c r="DL16" s="118"/>
      <c r="DM16" s="118"/>
      <c r="DN16" s="118"/>
      <c r="DO16" s="118"/>
      <c r="DP16" s="118"/>
      <c r="DQ16" s="118"/>
      <c r="DR16" s="118"/>
      <c r="DS16" s="118"/>
      <c r="DT16" s="118"/>
      <c r="DU16" s="118"/>
      <c r="DV16" s="118"/>
      <c r="DW16" s="118"/>
      <c r="DX16" s="118"/>
      <c r="DY16" s="118"/>
      <c r="DZ16" s="118"/>
      <c r="EA16" s="118"/>
      <c r="EB16" s="118"/>
      <c r="EC16" s="118"/>
      <c r="ED16" s="118"/>
      <c r="EE16" s="118"/>
      <c r="EF16" s="118"/>
      <c r="EG16" s="118"/>
      <c r="EH16" s="118"/>
      <c r="EI16" s="118"/>
      <c r="EJ16" s="118"/>
      <c r="EK16" s="118"/>
      <c r="EL16" s="118"/>
      <c r="EM16" s="118"/>
      <c r="EN16" s="118"/>
      <c r="EO16" s="118"/>
      <c r="EP16" s="118"/>
      <c r="EQ16" s="118"/>
      <c r="ER16" s="118"/>
      <c r="ES16" s="118"/>
      <c r="ET16" s="118"/>
      <c r="EU16" s="118"/>
      <c r="EV16" s="118"/>
      <c r="EW16" s="118"/>
      <c r="EX16" s="118"/>
      <c r="EY16" s="118"/>
      <c r="EZ16" s="118"/>
      <c r="FA16" s="118"/>
      <c r="FB16" s="118"/>
      <c r="FC16" s="118"/>
      <c r="FD16" s="118"/>
      <c r="FE16" s="118"/>
      <c r="FF16" s="118"/>
      <c r="FG16" s="118"/>
      <c r="FH16" s="118"/>
      <c r="FI16" s="118"/>
      <c r="FJ16" s="118"/>
      <c r="FK16" s="118"/>
      <c r="FL16" s="118"/>
      <c r="FM16" s="118"/>
      <c r="FN16" s="118"/>
      <c r="FO16" s="118"/>
      <c r="FP16" s="118"/>
      <c r="FQ16" s="118"/>
      <c r="FR16" s="118"/>
      <c r="FS16" s="118"/>
      <c r="FT16" s="118"/>
      <c r="FU16" s="118"/>
      <c r="FV16" s="118"/>
      <c r="FW16" s="118"/>
      <c r="FX16" s="118"/>
      <c r="FY16" s="118"/>
      <c r="FZ16" s="118"/>
      <c r="GA16" s="118"/>
      <c r="GB16" s="118"/>
      <c r="GC16" s="118"/>
      <c r="GD16" s="118"/>
      <c r="GE16" s="118"/>
      <c r="GF16" s="118"/>
      <c r="GG16" s="118"/>
      <c r="GH16" s="118"/>
      <c r="GI16" s="118"/>
      <c r="GJ16" s="118"/>
      <c r="GK16" s="118"/>
      <c r="GL16" s="118"/>
      <c r="GM16" s="118"/>
      <c r="GN16" s="118"/>
      <c r="GO16" s="118"/>
      <c r="GP16" s="118"/>
      <c r="GQ16" s="118"/>
      <c r="GR16" s="118"/>
      <c r="GS16" s="118"/>
      <c r="GT16" s="118"/>
      <c r="GU16" s="118"/>
      <c r="GV16" s="118"/>
      <c r="GW16" s="118"/>
      <c r="GX16" s="118"/>
      <c r="GY16" s="118"/>
      <c r="GZ16" s="118"/>
      <c r="HA16" s="118"/>
      <c r="HB16" s="118"/>
      <c r="HC16" s="118"/>
      <c r="HD16" s="118"/>
      <c r="HE16" s="118"/>
      <c r="HF16" s="118"/>
      <c r="HG16" s="118"/>
      <c r="HH16" s="118"/>
      <c r="HI16" s="118"/>
      <c r="HJ16" s="118"/>
      <c r="HK16" s="118"/>
      <c r="HL16" s="118"/>
      <c r="HM16" s="118"/>
      <c r="HN16" s="118"/>
      <c r="HO16" s="118"/>
      <c r="HP16" s="118"/>
      <c r="HQ16" s="118"/>
      <c r="HR16" s="118"/>
      <c r="HS16" s="118"/>
      <c r="HT16" s="118"/>
    </row>
    <row r="17" spans="2:228" ht="39.75" customHeight="1">
      <c r="B17" s="426"/>
      <c r="C17" s="423"/>
      <c r="D17" s="422"/>
      <c r="E17" s="422"/>
      <c r="F17" s="422"/>
      <c r="G17" s="422"/>
      <c r="H17" s="422"/>
      <c r="I17" s="132" t="s">
        <v>43</v>
      </c>
      <c r="J17" s="132" t="s">
        <v>44</v>
      </c>
      <c r="K17" s="132" t="s">
        <v>45</v>
      </c>
      <c r="L17" s="133" t="s">
        <v>46</v>
      </c>
      <c r="M17" s="132" t="s">
        <v>47</v>
      </c>
      <c r="N17" s="134" t="s">
        <v>48</v>
      </c>
      <c r="O17" s="422"/>
      <c r="P17" s="422"/>
      <c r="Q17" s="423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8"/>
      <c r="BM17" s="118"/>
      <c r="BN17" s="118"/>
      <c r="BO17" s="118"/>
      <c r="BP17" s="118"/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D17" s="118"/>
      <c r="CE17" s="118"/>
      <c r="CF17" s="118"/>
      <c r="CG17" s="118"/>
      <c r="CH17" s="118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8"/>
      <c r="EO17" s="118"/>
      <c r="EP17" s="118"/>
      <c r="EQ17" s="118"/>
      <c r="ER17" s="118"/>
      <c r="ES17" s="118"/>
      <c r="ET17" s="118"/>
      <c r="EU17" s="118"/>
      <c r="EV17" s="118"/>
      <c r="EW17" s="118"/>
      <c r="EX17" s="118"/>
      <c r="EY17" s="118"/>
      <c r="EZ17" s="118"/>
      <c r="FA17" s="118"/>
      <c r="FB17" s="118"/>
      <c r="FC17" s="118"/>
      <c r="FD17" s="118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  <c r="FU17" s="118"/>
      <c r="FV17" s="118"/>
      <c r="FW17" s="118"/>
      <c r="FX17" s="118"/>
      <c r="FY17" s="118"/>
      <c r="FZ17" s="118"/>
      <c r="GA17" s="118"/>
      <c r="GB17" s="118"/>
      <c r="GC17" s="118"/>
      <c r="GD17" s="118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  <c r="GO17" s="118"/>
      <c r="GP17" s="118"/>
      <c r="GQ17" s="118"/>
      <c r="GR17" s="118"/>
      <c r="GS17" s="118"/>
      <c r="GT17" s="118"/>
      <c r="GU17" s="118"/>
      <c r="GV17" s="118"/>
      <c r="GW17" s="118"/>
      <c r="GX17" s="118"/>
      <c r="GY17" s="118"/>
      <c r="GZ17" s="118"/>
      <c r="HA17" s="118"/>
      <c r="HB17" s="118"/>
      <c r="HC17" s="118"/>
      <c r="HD17" s="118"/>
      <c r="HE17" s="118"/>
      <c r="HF17" s="118"/>
      <c r="HG17" s="118"/>
      <c r="HH17" s="118"/>
      <c r="HI17" s="118"/>
      <c r="HJ17" s="118"/>
      <c r="HK17" s="118"/>
      <c r="HL17" s="118"/>
      <c r="HM17" s="118"/>
      <c r="HN17" s="118"/>
      <c r="HO17" s="118"/>
      <c r="HP17" s="118"/>
      <c r="HQ17" s="118"/>
      <c r="HR17" s="118"/>
      <c r="HS17" s="118"/>
      <c r="HT17" s="118"/>
    </row>
    <row r="18" spans="2:228" ht="33" customHeight="1">
      <c r="B18" s="408" t="s">
        <v>959</v>
      </c>
      <c r="C18" s="418" t="s">
        <v>467</v>
      </c>
      <c r="D18" s="135" t="s">
        <v>116</v>
      </c>
      <c r="E18" s="414" t="s">
        <v>411</v>
      </c>
      <c r="F18" s="141">
        <v>1</v>
      </c>
      <c r="G18" s="135" t="s">
        <v>116</v>
      </c>
      <c r="H18" s="137">
        <v>24333333</v>
      </c>
      <c r="I18" s="137">
        <f>H18</f>
        <v>24333333</v>
      </c>
      <c r="J18" s="632">
        <f>H19+H21+H23</f>
        <v>70312500</v>
      </c>
      <c r="K18" s="139"/>
      <c r="L18" s="138"/>
      <c r="M18" s="413">
        <v>45292</v>
      </c>
      <c r="N18" s="413">
        <v>45656</v>
      </c>
      <c r="O18" s="401">
        <f>+F19/F18</f>
        <v>0</v>
      </c>
      <c r="P18" s="401">
        <f>+H19/H18</f>
        <v>0.96318494470116367</v>
      </c>
      <c r="Q18" s="402">
        <f>+(O18*O18)/P18</f>
        <v>0</v>
      </c>
    </row>
    <row r="19" spans="2:228" ht="19.5" customHeight="1">
      <c r="B19" s="408"/>
      <c r="C19" s="417"/>
      <c r="D19" s="135" t="s">
        <v>53</v>
      </c>
      <c r="E19" s="415"/>
      <c r="F19" s="141">
        <v>0</v>
      </c>
      <c r="G19" s="135" t="s">
        <v>54</v>
      </c>
      <c r="H19" s="137">
        <v>23437500</v>
      </c>
      <c r="I19" s="137">
        <f t="shared" ref="I19:I31" si="0">H19</f>
        <v>23437500</v>
      </c>
      <c r="J19" s="633"/>
      <c r="K19" s="139"/>
      <c r="L19" s="138"/>
      <c r="M19" s="410"/>
      <c r="N19" s="410"/>
      <c r="O19" s="401"/>
      <c r="P19" s="401"/>
      <c r="Q19" s="402"/>
    </row>
    <row r="20" spans="2:228" ht="20.100000000000001" customHeight="1">
      <c r="B20" s="408"/>
      <c r="C20" s="418" t="s">
        <v>468</v>
      </c>
      <c r="D20" s="135" t="s">
        <v>116</v>
      </c>
      <c r="E20" s="414" t="s">
        <v>469</v>
      </c>
      <c r="F20" s="141">
        <v>1</v>
      </c>
      <c r="G20" s="135" t="s">
        <v>116</v>
      </c>
      <c r="H20" s="137">
        <v>24333333</v>
      </c>
      <c r="I20" s="137">
        <f t="shared" si="0"/>
        <v>24333333</v>
      </c>
      <c r="J20" s="633"/>
      <c r="K20" s="139"/>
      <c r="L20" s="138"/>
      <c r="M20" s="413">
        <v>45292</v>
      </c>
      <c r="N20" s="413">
        <v>45656</v>
      </c>
      <c r="O20" s="401">
        <f t="shared" ref="O20" si="1">+F21/F20</f>
        <v>0</v>
      </c>
      <c r="P20" s="401">
        <f t="shared" ref="P20" si="2">+H21/H20</f>
        <v>0.96318494470116367</v>
      </c>
      <c r="Q20" s="402">
        <f t="shared" ref="Q20" si="3">+(O20*O20)/P20</f>
        <v>0</v>
      </c>
    </row>
    <row r="21" spans="2:228" ht="24" customHeight="1">
      <c r="B21" s="408"/>
      <c r="C21" s="417"/>
      <c r="D21" s="135" t="s">
        <v>53</v>
      </c>
      <c r="E21" s="415"/>
      <c r="F21" s="141">
        <v>0</v>
      </c>
      <c r="G21" s="135" t="s">
        <v>54</v>
      </c>
      <c r="H21" s="137">
        <v>23437500</v>
      </c>
      <c r="I21" s="137">
        <f t="shared" si="0"/>
        <v>23437500</v>
      </c>
      <c r="J21" s="633"/>
      <c r="K21" s="139"/>
      <c r="L21" s="138"/>
      <c r="M21" s="410"/>
      <c r="N21" s="410"/>
      <c r="O21" s="401"/>
      <c r="P21" s="401"/>
      <c r="Q21" s="402"/>
    </row>
    <row r="22" spans="2:228" ht="27" customHeight="1">
      <c r="B22" s="408"/>
      <c r="C22" s="416" t="s">
        <v>470</v>
      </c>
      <c r="D22" s="135" t="s">
        <v>51</v>
      </c>
      <c r="E22" s="414" t="s">
        <v>411</v>
      </c>
      <c r="F22" s="141">
        <v>1</v>
      </c>
      <c r="G22" s="135" t="s">
        <v>51</v>
      </c>
      <c r="H22" s="137">
        <v>24333333</v>
      </c>
      <c r="I22" s="137">
        <f t="shared" si="0"/>
        <v>24333333</v>
      </c>
      <c r="J22" s="634"/>
      <c r="K22" s="139"/>
      <c r="L22" s="140"/>
      <c r="M22" s="413">
        <v>45292</v>
      </c>
      <c r="N22" s="413">
        <v>45656</v>
      </c>
      <c r="O22" s="401">
        <f t="shared" ref="O22" si="4">+F23/F22</f>
        <v>0</v>
      </c>
      <c r="P22" s="401">
        <f t="shared" ref="P22" si="5">+H23/H22</f>
        <v>0.96318494470116367</v>
      </c>
      <c r="Q22" s="402">
        <f t="shared" ref="Q22" si="6">+(O22*O22)/P22</f>
        <v>0</v>
      </c>
    </row>
    <row r="23" spans="2:228" ht="27" customHeight="1">
      <c r="B23" s="408"/>
      <c r="C23" s="417"/>
      <c r="D23" s="135" t="s">
        <v>53</v>
      </c>
      <c r="E23" s="415"/>
      <c r="F23" s="141">
        <v>0</v>
      </c>
      <c r="G23" s="135" t="s">
        <v>54</v>
      </c>
      <c r="H23" s="137">
        <v>23437500</v>
      </c>
      <c r="I23" s="137">
        <f t="shared" si="0"/>
        <v>23437500</v>
      </c>
      <c r="J23" s="634"/>
      <c r="K23" s="139"/>
      <c r="L23" s="140"/>
      <c r="M23" s="410"/>
      <c r="N23" s="410"/>
      <c r="O23" s="401"/>
      <c r="P23" s="401"/>
      <c r="Q23" s="402"/>
    </row>
    <row r="24" spans="2:228" ht="33" customHeight="1">
      <c r="B24" s="408" t="s">
        <v>958</v>
      </c>
      <c r="C24" s="416" t="s">
        <v>471</v>
      </c>
      <c r="D24" s="135" t="s">
        <v>116</v>
      </c>
      <c r="E24" s="411" t="s">
        <v>472</v>
      </c>
      <c r="F24" s="141">
        <v>6</v>
      </c>
      <c r="G24" s="135" t="s">
        <v>116</v>
      </c>
      <c r="H24" s="137">
        <v>15000000</v>
      </c>
      <c r="I24" s="137">
        <f>H24</f>
        <v>15000000</v>
      </c>
      <c r="J24" s="280">
        <f>H25+H27+H29+H31</f>
        <v>18712500</v>
      </c>
      <c r="K24" s="139"/>
      <c r="L24" s="138"/>
      <c r="M24" s="413">
        <v>45292</v>
      </c>
      <c r="N24" s="413">
        <v>45656</v>
      </c>
      <c r="O24" s="401">
        <f>+F25/F24</f>
        <v>1</v>
      </c>
      <c r="P24" s="401">
        <f>+H25/H24</f>
        <v>0.2475</v>
      </c>
      <c r="Q24" s="402">
        <f>+(O24*O24)/P24</f>
        <v>4.0404040404040407</v>
      </c>
    </row>
    <row r="25" spans="2:228" ht="31.5" customHeight="1">
      <c r="B25" s="408"/>
      <c r="C25" s="417"/>
      <c r="D25" s="135" t="s">
        <v>53</v>
      </c>
      <c r="E25" s="412"/>
      <c r="F25" s="141">
        <v>6</v>
      </c>
      <c r="G25" s="135" t="s">
        <v>54</v>
      </c>
      <c r="H25" s="137">
        <v>3712500</v>
      </c>
      <c r="I25" s="137">
        <f t="shared" si="0"/>
        <v>3712500</v>
      </c>
      <c r="J25" s="138"/>
      <c r="K25" s="139"/>
      <c r="L25" s="138"/>
      <c r="M25" s="410"/>
      <c r="N25" s="410"/>
      <c r="O25" s="401"/>
      <c r="P25" s="401"/>
      <c r="Q25" s="402"/>
    </row>
    <row r="26" spans="2:228" ht="20.100000000000001" customHeight="1">
      <c r="B26" s="408"/>
      <c r="C26" s="416" t="s">
        <v>473</v>
      </c>
      <c r="D26" s="135" t="s">
        <v>116</v>
      </c>
      <c r="E26" s="411" t="s">
        <v>405</v>
      </c>
      <c r="F26" s="141">
        <v>1</v>
      </c>
      <c r="G26" s="135" t="s">
        <v>116</v>
      </c>
      <c r="H26" s="137">
        <v>5000000</v>
      </c>
      <c r="I26" s="137">
        <f t="shared" si="0"/>
        <v>5000000</v>
      </c>
      <c r="J26" s="138"/>
      <c r="K26" s="139"/>
      <c r="L26" s="138"/>
      <c r="M26" s="413">
        <v>45292</v>
      </c>
      <c r="N26" s="413">
        <v>45656</v>
      </c>
      <c r="O26" s="401">
        <f t="shared" ref="O26" si="7">+F27/F26</f>
        <v>1</v>
      </c>
      <c r="P26" s="401">
        <f t="shared" ref="P26" si="8">+H27/H26</f>
        <v>1</v>
      </c>
      <c r="Q26" s="402">
        <f t="shared" ref="Q26" si="9">+(O26*O26)/P26</f>
        <v>1</v>
      </c>
    </row>
    <row r="27" spans="2:228" ht="24" customHeight="1">
      <c r="B27" s="408"/>
      <c r="C27" s="417"/>
      <c r="D27" s="135" t="s">
        <v>53</v>
      </c>
      <c r="E27" s="412"/>
      <c r="F27" s="141">
        <v>1</v>
      </c>
      <c r="G27" s="135" t="s">
        <v>54</v>
      </c>
      <c r="H27" s="137">
        <v>5000000</v>
      </c>
      <c r="I27" s="137">
        <f t="shared" si="0"/>
        <v>5000000</v>
      </c>
      <c r="J27" s="138"/>
      <c r="K27" s="139"/>
      <c r="L27" s="138"/>
      <c r="M27" s="410"/>
      <c r="N27" s="410"/>
      <c r="O27" s="401"/>
      <c r="P27" s="401"/>
      <c r="Q27" s="402"/>
    </row>
    <row r="28" spans="2:228" ht="24" customHeight="1">
      <c r="B28" s="408"/>
      <c r="C28" s="416" t="s">
        <v>474</v>
      </c>
      <c r="D28" s="135" t="s">
        <v>116</v>
      </c>
      <c r="E28" s="411" t="s">
        <v>475</v>
      </c>
      <c r="F28" s="136">
        <v>4</v>
      </c>
      <c r="G28" s="135" t="s">
        <v>116</v>
      </c>
      <c r="H28" s="137">
        <v>5000000</v>
      </c>
      <c r="I28" s="137">
        <f>H28</f>
        <v>5000000</v>
      </c>
      <c r="J28" s="143"/>
      <c r="K28" s="139"/>
      <c r="L28" s="138"/>
      <c r="M28" s="413">
        <v>45292</v>
      </c>
      <c r="N28" s="413">
        <v>45656</v>
      </c>
      <c r="O28" s="401">
        <f t="shared" ref="O28" si="10">+F29/F28</f>
        <v>0.5</v>
      </c>
      <c r="P28" s="401">
        <f t="shared" ref="P28" si="11">+H29/H28</f>
        <v>1</v>
      </c>
      <c r="Q28" s="402">
        <f t="shared" ref="Q28" si="12">+(O28*O28)/P28</f>
        <v>0.25</v>
      </c>
    </row>
    <row r="29" spans="2:228" ht="24" customHeight="1">
      <c r="B29" s="408"/>
      <c r="C29" s="417"/>
      <c r="D29" s="135" t="s">
        <v>53</v>
      </c>
      <c r="E29" s="412"/>
      <c r="F29" s="136">
        <v>2</v>
      </c>
      <c r="G29" s="135" t="s">
        <v>54</v>
      </c>
      <c r="H29" s="137">
        <v>5000000</v>
      </c>
      <c r="I29" s="137">
        <f>H29</f>
        <v>5000000</v>
      </c>
      <c r="J29" s="143"/>
      <c r="K29" s="139"/>
      <c r="L29" s="138"/>
      <c r="M29" s="410"/>
      <c r="N29" s="410"/>
      <c r="O29" s="401"/>
      <c r="P29" s="401"/>
      <c r="Q29" s="402"/>
    </row>
    <row r="30" spans="2:228" ht="27" customHeight="1">
      <c r="B30" s="408"/>
      <c r="C30" s="419" t="s">
        <v>476</v>
      </c>
      <c r="D30" s="135" t="s">
        <v>51</v>
      </c>
      <c r="E30" s="411" t="s">
        <v>477</v>
      </c>
      <c r="F30" s="136">
        <v>1</v>
      </c>
      <c r="G30" s="135" t="s">
        <v>51</v>
      </c>
      <c r="H30" s="137">
        <v>5000000</v>
      </c>
      <c r="I30" s="137">
        <f t="shared" si="0"/>
        <v>5000000</v>
      </c>
      <c r="J30" s="140"/>
      <c r="K30" s="139"/>
      <c r="L30" s="140"/>
      <c r="M30" s="413">
        <v>45292</v>
      </c>
      <c r="N30" s="413">
        <v>45656</v>
      </c>
      <c r="O30" s="401">
        <f t="shared" ref="O30" si="13">+F31/F30</f>
        <v>0</v>
      </c>
      <c r="P30" s="401">
        <f t="shared" ref="P30" si="14">+H31/H30</f>
        <v>1</v>
      </c>
      <c r="Q30" s="402">
        <f t="shared" ref="Q30" si="15">+(O30*O30)/P30</f>
        <v>0</v>
      </c>
    </row>
    <row r="31" spans="2:228" ht="27" customHeight="1">
      <c r="B31" s="408"/>
      <c r="C31" s="410"/>
      <c r="D31" s="135" t="s">
        <v>53</v>
      </c>
      <c r="E31" s="412"/>
      <c r="F31" s="136">
        <v>0</v>
      </c>
      <c r="G31" s="135" t="s">
        <v>54</v>
      </c>
      <c r="H31" s="137">
        <v>5000000</v>
      </c>
      <c r="I31" s="137">
        <f t="shared" si="0"/>
        <v>5000000</v>
      </c>
      <c r="J31" s="140"/>
      <c r="K31" s="139"/>
      <c r="L31" s="140"/>
      <c r="M31" s="410"/>
      <c r="N31" s="410"/>
      <c r="O31" s="401"/>
      <c r="P31" s="401"/>
      <c r="Q31" s="402"/>
    </row>
    <row r="32" spans="2:228" ht="15.75">
      <c r="B32" s="403"/>
      <c r="C32" s="404" t="s">
        <v>62</v>
      </c>
      <c r="D32" s="135" t="s">
        <v>51</v>
      </c>
      <c r="E32" s="405"/>
      <c r="F32" s="144"/>
      <c r="G32" s="135" t="s">
        <v>51</v>
      </c>
      <c r="H32" s="145">
        <f>H22+H20+H18+H24+H26+H28+H30</f>
        <v>102999999</v>
      </c>
      <c r="I32" s="145">
        <f>I22+I20+I18+I24+I26+I28+I30</f>
        <v>102999999</v>
      </c>
      <c r="J32" s="138"/>
      <c r="K32" s="138"/>
      <c r="L32" s="138"/>
      <c r="M32" s="138"/>
      <c r="N32" s="146"/>
      <c r="O32" s="407"/>
      <c r="P32" s="407"/>
      <c r="Q32" s="403"/>
    </row>
    <row r="33" spans="2:30" ht="15.75">
      <c r="B33" s="403"/>
      <c r="C33" s="404"/>
      <c r="D33" s="135" t="s">
        <v>53</v>
      </c>
      <c r="E33" s="406"/>
      <c r="F33" s="144"/>
      <c r="G33" s="135" t="s">
        <v>54</v>
      </c>
      <c r="H33" s="147">
        <f>H23+H21+H19+H31+H29+H27+H25</f>
        <v>89025000</v>
      </c>
      <c r="I33" s="147">
        <f>I23+I21+I19+I31+I29+I27+I25</f>
        <v>89025000</v>
      </c>
      <c r="J33" s="140"/>
      <c r="K33" s="148"/>
      <c r="L33" s="140"/>
      <c r="M33" s="140"/>
      <c r="N33" s="146"/>
      <c r="O33" s="407"/>
      <c r="P33" s="407"/>
      <c r="Q33" s="403"/>
    </row>
    <row r="34" spans="2:30">
      <c r="D34" s="149"/>
      <c r="H34" s="150"/>
      <c r="I34" s="151"/>
      <c r="J34" s="152"/>
      <c r="K34" s="152"/>
      <c r="L34" s="152"/>
      <c r="M34" s="153"/>
      <c r="N34" s="153"/>
      <c r="O34" s="151"/>
      <c r="P34" s="154"/>
      <c r="Q34" s="155"/>
    </row>
    <row r="35" spans="2:30" ht="31.5">
      <c r="B35" s="389" t="s">
        <v>63</v>
      </c>
      <c r="C35" s="389"/>
      <c r="D35" s="390" t="s">
        <v>64</v>
      </c>
      <c r="E35" s="390"/>
      <c r="F35" s="390"/>
      <c r="G35" s="390"/>
      <c r="H35" s="390"/>
      <c r="I35" s="390"/>
      <c r="J35" s="156" t="s">
        <v>65</v>
      </c>
      <c r="K35" s="390" t="s">
        <v>66</v>
      </c>
      <c r="L35" s="390"/>
      <c r="M35" s="391" t="s">
        <v>67</v>
      </c>
      <c r="N35" s="392"/>
      <c r="O35" s="392"/>
      <c r="P35" s="392"/>
      <c r="Q35" s="392"/>
    </row>
    <row r="36" spans="2:30" ht="26.25" customHeight="1">
      <c r="B36" s="393" t="s">
        <v>427</v>
      </c>
      <c r="C36" s="394"/>
      <c r="D36" s="397" t="s">
        <v>428</v>
      </c>
      <c r="E36" s="398"/>
      <c r="F36" s="398"/>
      <c r="G36" s="398"/>
      <c r="H36" s="398"/>
      <c r="I36" s="399"/>
      <c r="J36" s="493" t="s">
        <v>429</v>
      </c>
      <c r="K36" s="157" t="s">
        <v>51</v>
      </c>
      <c r="L36" s="158">
        <v>971</v>
      </c>
      <c r="M36" s="387" t="s">
        <v>430</v>
      </c>
      <c r="N36" s="388"/>
      <c r="O36" s="388"/>
      <c r="P36" s="388"/>
      <c r="Q36" s="388"/>
    </row>
    <row r="37" spans="2:30" ht="18" customHeight="1">
      <c r="B37" s="395"/>
      <c r="C37" s="396"/>
      <c r="D37" s="382"/>
      <c r="E37" s="383"/>
      <c r="F37" s="383"/>
      <c r="G37" s="383"/>
      <c r="H37" s="383"/>
      <c r="I37" s="384"/>
      <c r="J37" s="492"/>
      <c r="K37" s="157" t="s">
        <v>53</v>
      </c>
      <c r="L37" s="158">
        <v>889</v>
      </c>
      <c r="M37" s="388"/>
      <c r="N37" s="388"/>
      <c r="O37" s="388"/>
      <c r="P37" s="388"/>
      <c r="Q37" s="388"/>
    </row>
    <row r="38" spans="2:30" ht="18.75" customHeight="1">
      <c r="B38" s="376" t="s">
        <v>431</v>
      </c>
      <c r="C38" s="376"/>
      <c r="D38" s="377" t="s">
        <v>432</v>
      </c>
      <c r="E38" s="377"/>
      <c r="F38" s="377"/>
      <c r="G38" s="377"/>
      <c r="H38" s="377"/>
      <c r="I38" s="377"/>
      <c r="J38" s="490" t="s">
        <v>429</v>
      </c>
      <c r="K38" s="157" t="s">
        <v>51</v>
      </c>
      <c r="L38" s="159">
        <v>778</v>
      </c>
      <c r="M38" s="375" t="s">
        <v>433</v>
      </c>
      <c r="N38" s="375"/>
      <c r="O38" s="375"/>
      <c r="P38" s="375"/>
      <c r="Q38" s="375"/>
    </row>
    <row r="39" spans="2:30" ht="32.25" customHeight="1">
      <c r="B39" s="376"/>
      <c r="C39" s="376"/>
      <c r="D39" s="377"/>
      <c r="E39" s="377"/>
      <c r="F39" s="377"/>
      <c r="G39" s="377"/>
      <c r="H39" s="377"/>
      <c r="I39" s="377"/>
      <c r="J39" s="490"/>
      <c r="K39" s="157" t="s">
        <v>53</v>
      </c>
      <c r="L39" s="159">
        <v>713</v>
      </c>
      <c r="M39" s="375"/>
      <c r="N39" s="375"/>
      <c r="O39" s="375"/>
      <c r="P39" s="375"/>
      <c r="Q39" s="375"/>
    </row>
    <row r="40" spans="2:30" ht="15.95" customHeight="1">
      <c r="B40" s="376" t="s">
        <v>434</v>
      </c>
      <c r="C40" s="376"/>
      <c r="D40" s="379" t="s">
        <v>435</v>
      </c>
      <c r="E40" s="380"/>
      <c r="F40" s="380"/>
      <c r="G40" s="380"/>
      <c r="H40" s="380"/>
      <c r="I40" s="381"/>
      <c r="J40" s="491" t="s">
        <v>436</v>
      </c>
      <c r="K40" s="157" t="s">
        <v>51</v>
      </c>
      <c r="L40" s="160">
        <v>280</v>
      </c>
      <c r="M40" s="387" t="s">
        <v>437</v>
      </c>
      <c r="N40" s="388"/>
      <c r="O40" s="388"/>
      <c r="P40" s="388"/>
      <c r="Q40" s="388"/>
    </row>
    <row r="41" spans="2:30">
      <c r="B41" s="376"/>
      <c r="C41" s="376"/>
      <c r="D41" s="382"/>
      <c r="E41" s="383"/>
      <c r="F41" s="383"/>
      <c r="G41" s="383"/>
      <c r="H41" s="383"/>
      <c r="I41" s="384"/>
      <c r="J41" s="492"/>
      <c r="K41" s="157" t="s">
        <v>53</v>
      </c>
      <c r="L41" s="160">
        <v>310</v>
      </c>
      <c r="M41" s="388"/>
      <c r="N41" s="388"/>
      <c r="O41" s="388"/>
      <c r="P41" s="388"/>
      <c r="Q41" s="388"/>
    </row>
    <row r="42" spans="2:30" ht="15" customHeight="1">
      <c r="B42" s="369" t="s">
        <v>438</v>
      </c>
      <c r="C42" s="370"/>
      <c r="D42" s="370"/>
      <c r="E42" s="370"/>
      <c r="F42" s="370"/>
      <c r="G42" s="370"/>
      <c r="H42" s="370"/>
      <c r="I42" s="370"/>
      <c r="J42" s="370"/>
      <c r="K42" s="370"/>
      <c r="L42" s="371"/>
      <c r="M42" s="375" t="s">
        <v>72</v>
      </c>
      <c r="N42" s="375"/>
      <c r="O42" s="375"/>
      <c r="P42" s="375"/>
      <c r="Q42" s="375"/>
    </row>
    <row r="43" spans="2:30" ht="49.5" customHeight="1">
      <c r="B43" s="372"/>
      <c r="C43" s="373"/>
      <c r="D43" s="373"/>
      <c r="E43" s="373"/>
      <c r="F43" s="373"/>
      <c r="G43" s="373"/>
      <c r="H43" s="373"/>
      <c r="I43" s="373"/>
      <c r="J43" s="373"/>
      <c r="K43" s="373"/>
      <c r="L43" s="374"/>
      <c r="M43" s="375"/>
      <c r="N43" s="375"/>
      <c r="O43" s="375"/>
      <c r="P43" s="375"/>
      <c r="Q43" s="375"/>
    </row>
    <row r="44" spans="2:30">
      <c r="M44" s="161"/>
      <c r="N44" s="161"/>
    </row>
    <row r="45" spans="2:30" ht="15.75"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</row>
    <row r="46" spans="2:30" ht="15.75"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</row>
    <row r="47" spans="2:30" ht="15.75"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</row>
    <row r="48" spans="2:30" ht="15.75"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</row>
    <row r="49" spans="17:30" ht="15.75"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</row>
    <row r="50" spans="17:30" ht="15.75"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</row>
    <row r="51" spans="17:30" ht="15.75"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</row>
    <row r="52" spans="17:30" ht="15.75"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</row>
    <row r="53" spans="17:30" ht="15.75"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</row>
    <row r="54" spans="17:30" ht="15.75"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</row>
    <row r="55" spans="17:30" ht="15.75"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</row>
    <row r="56" spans="17:30" ht="15.75"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</row>
    <row r="57" spans="17:30" ht="15.75"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</row>
    <row r="58" spans="17:30" ht="15.75"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</row>
    <row r="59" spans="17:30" ht="15.75"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</row>
    <row r="60" spans="17:30" ht="15.75"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</row>
    <row r="61" spans="17:30" ht="15.75"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</row>
    <row r="62" spans="17:30" ht="15.75"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</row>
    <row r="63" spans="17:30" ht="15.75"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</row>
    <row r="64" spans="17:30" ht="15.75"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</row>
    <row r="65" spans="18:30" ht="15.75"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</row>
    <row r="66" spans="18:30" ht="15.75"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</row>
    <row r="67" spans="18:30" ht="15.75"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</row>
    <row r="68" spans="18:30" ht="15.75"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</row>
    <row r="69" spans="18:30" ht="15.75"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</row>
    <row r="70" spans="18:30" ht="15.75"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</row>
    <row r="71" spans="18:30" ht="15.75"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</row>
    <row r="72" spans="18:30" ht="15.75"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</row>
    <row r="73" spans="18:30" ht="15.75"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</row>
    <row r="74" spans="18:30" ht="15.75"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</row>
    <row r="75" spans="18:30" ht="15.75"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</row>
    <row r="76" spans="18:30" ht="15.75"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</row>
    <row r="77" spans="18:30" ht="15.75"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</row>
  </sheetData>
  <mergeCells count="117">
    <mergeCell ref="B2:C5"/>
    <mergeCell ref="D2:K3"/>
    <mergeCell ref="L2:O2"/>
    <mergeCell ref="P2:Q5"/>
    <mergeCell ref="L3:O3"/>
    <mergeCell ref="D4:K5"/>
    <mergeCell ref="L4:O4"/>
    <mergeCell ref="L5:O5"/>
    <mergeCell ref="B11:C11"/>
    <mergeCell ref="D11:I11"/>
    <mergeCell ref="N11:P11"/>
    <mergeCell ref="B12:C12"/>
    <mergeCell ref="D12:I12"/>
    <mergeCell ref="N12:P12"/>
    <mergeCell ref="C6:Q6"/>
    <mergeCell ref="D7:Q7"/>
    <mergeCell ref="D8:Q8"/>
    <mergeCell ref="B9:C9"/>
    <mergeCell ref="D9:I9"/>
    <mergeCell ref="J9:L14"/>
    <mergeCell ref="M9:Q9"/>
    <mergeCell ref="B10:C10"/>
    <mergeCell ref="D10:I10"/>
    <mergeCell ref="N10:P10"/>
    <mergeCell ref="G15:G17"/>
    <mergeCell ref="H15:H17"/>
    <mergeCell ref="I15:L16"/>
    <mergeCell ref="M15:N16"/>
    <mergeCell ref="O15:Q15"/>
    <mergeCell ref="O16:O17"/>
    <mergeCell ref="P16:P17"/>
    <mergeCell ref="Q16:Q17"/>
    <mergeCell ref="B13:C13"/>
    <mergeCell ref="D13:I13"/>
    <mergeCell ref="N13:P13"/>
    <mergeCell ref="B14:I14"/>
    <mergeCell ref="N14:P14"/>
    <mergeCell ref="B15:B17"/>
    <mergeCell ref="C15:C17"/>
    <mergeCell ref="D15:D17"/>
    <mergeCell ref="E15:E17"/>
    <mergeCell ref="F15:F17"/>
    <mergeCell ref="B24:B31"/>
    <mergeCell ref="C24:C25"/>
    <mergeCell ref="E24:E25"/>
    <mergeCell ref="M24:M25"/>
    <mergeCell ref="N24:N25"/>
    <mergeCell ref="O24:O25"/>
    <mergeCell ref="P24:P25"/>
    <mergeCell ref="P18:P19"/>
    <mergeCell ref="Q18:Q19"/>
    <mergeCell ref="C20:C21"/>
    <mergeCell ref="E20:E21"/>
    <mergeCell ref="M20:M21"/>
    <mergeCell ref="N20:N21"/>
    <mergeCell ref="O20:O21"/>
    <mergeCell ref="P20:P21"/>
    <mergeCell ref="Q20:Q21"/>
    <mergeCell ref="B18:B23"/>
    <mergeCell ref="C18:C19"/>
    <mergeCell ref="E18:E19"/>
    <mergeCell ref="M18:M19"/>
    <mergeCell ref="N18:N19"/>
    <mergeCell ref="O18:O19"/>
    <mergeCell ref="C22:C23"/>
    <mergeCell ref="E22:E23"/>
    <mergeCell ref="Q24:Q25"/>
    <mergeCell ref="C26:C27"/>
    <mergeCell ref="E26:E27"/>
    <mergeCell ref="M26:M27"/>
    <mergeCell ref="N26:N27"/>
    <mergeCell ref="O26:O27"/>
    <mergeCell ref="P26:P27"/>
    <mergeCell ref="Q26:Q27"/>
    <mergeCell ref="O22:O23"/>
    <mergeCell ref="P22:P23"/>
    <mergeCell ref="Q22:Q23"/>
    <mergeCell ref="M22:M23"/>
    <mergeCell ref="N22:N23"/>
    <mergeCell ref="Q28:Q29"/>
    <mergeCell ref="C30:C31"/>
    <mergeCell ref="E30:E31"/>
    <mergeCell ref="M30:M31"/>
    <mergeCell ref="N30:N31"/>
    <mergeCell ref="O30:O31"/>
    <mergeCell ref="P30:P31"/>
    <mergeCell ref="Q30:Q31"/>
    <mergeCell ref="C28:C29"/>
    <mergeCell ref="E28:E29"/>
    <mergeCell ref="M28:M29"/>
    <mergeCell ref="N28:N29"/>
    <mergeCell ref="O28:O29"/>
    <mergeCell ref="P28:P29"/>
    <mergeCell ref="B35:C35"/>
    <mergeCell ref="D35:I35"/>
    <mergeCell ref="K35:L35"/>
    <mergeCell ref="M35:Q35"/>
    <mergeCell ref="B36:C37"/>
    <mergeCell ref="D36:I37"/>
    <mergeCell ref="J36:J37"/>
    <mergeCell ref="M36:Q37"/>
    <mergeCell ref="B32:B33"/>
    <mergeCell ref="C32:C33"/>
    <mergeCell ref="E32:E33"/>
    <mergeCell ref="O32:O33"/>
    <mergeCell ref="P32:P33"/>
    <mergeCell ref="Q32:Q33"/>
    <mergeCell ref="B42:L43"/>
    <mergeCell ref="M42:Q43"/>
    <mergeCell ref="B38:C39"/>
    <mergeCell ref="D38:I39"/>
    <mergeCell ref="J38:J39"/>
    <mergeCell ref="M38:Q39"/>
    <mergeCell ref="B40:C41"/>
    <mergeCell ref="D40:I41"/>
    <mergeCell ref="J40:J41"/>
    <mergeCell ref="M40:Q41"/>
  </mergeCells>
  <pageMargins left="0.25" right="0.25" top="0.75" bottom="0.75" header="0.3" footer="0.3"/>
  <pageSetup paperSize="5" scale="45" fitToHeight="0" orientation="landscape" r:id="rId1"/>
  <headerFooter alignWithMargins="0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"/>
  <sheetViews>
    <sheetView zoomScale="70" zoomScaleNormal="70" workbookViewId="0">
      <selection activeCell="U7" sqref="U7"/>
    </sheetView>
  </sheetViews>
  <sheetFormatPr baseColWidth="10" defaultRowHeight="15"/>
  <cols>
    <col min="5" max="5" width="20.140625" customWidth="1"/>
  </cols>
  <sheetData>
    <row r="1" spans="1:18">
      <c r="A1" s="561" t="s">
        <v>552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562"/>
    </row>
    <row r="2" spans="1:18">
      <c r="A2" s="562"/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</row>
    <row r="3" spans="1:18">
      <c r="A3" s="562"/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18">
      <c r="A4" s="562"/>
      <c r="B4" s="562"/>
      <c r="C4" s="562"/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562"/>
      <c r="P4" s="562"/>
      <c r="Q4" s="562"/>
      <c r="R4" s="562"/>
    </row>
    <row r="5" spans="1:18">
      <c r="A5" s="562"/>
      <c r="B5" s="562"/>
      <c r="C5" s="562"/>
      <c r="D5" s="562"/>
      <c r="E5" s="562"/>
      <c r="F5" s="562"/>
      <c r="G5" s="562"/>
      <c r="H5" s="562"/>
      <c r="I5" s="562"/>
      <c r="J5" s="562"/>
      <c r="K5" s="562"/>
      <c r="L5" s="562"/>
      <c r="M5" s="562"/>
      <c r="N5" s="562"/>
      <c r="O5" s="562"/>
      <c r="P5" s="562"/>
      <c r="Q5" s="562"/>
      <c r="R5" s="562"/>
    </row>
    <row r="6" spans="1:18">
      <c r="A6" s="562"/>
      <c r="B6" s="562"/>
      <c r="C6" s="562"/>
      <c r="D6" s="562"/>
      <c r="E6" s="562"/>
      <c r="F6" s="562"/>
      <c r="G6" s="562"/>
      <c r="H6" s="562"/>
      <c r="I6" s="562"/>
      <c r="J6" s="562"/>
      <c r="K6" s="562"/>
      <c r="L6" s="562"/>
      <c r="M6" s="562"/>
      <c r="N6" s="562"/>
      <c r="O6" s="562"/>
      <c r="P6" s="562"/>
      <c r="Q6" s="562"/>
      <c r="R6" s="562"/>
    </row>
    <row r="7" spans="1:18">
      <c r="A7" s="562"/>
      <c r="B7" s="562"/>
      <c r="C7" s="562"/>
      <c r="D7" s="562"/>
      <c r="E7" s="562"/>
      <c r="F7" s="562"/>
      <c r="G7" s="562"/>
      <c r="H7" s="562"/>
      <c r="I7" s="562"/>
      <c r="J7" s="562"/>
      <c r="K7" s="562"/>
      <c r="L7" s="562"/>
      <c r="M7" s="562"/>
      <c r="N7" s="562"/>
      <c r="O7" s="562"/>
      <c r="P7" s="562"/>
      <c r="Q7" s="562"/>
      <c r="R7" s="562"/>
    </row>
    <row r="8" spans="1:18" ht="30">
      <c r="A8" s="267" t="s">
        <v>553</v>
      </c>
      <c r="B8" s="267" t="s">
        <v>554</v>
      </c>
      <c r="C8" s="267" t="s">
        <v>555</v>
      </c>
      <c r="D8" s="267" t="s">
        <v>556</v>
      </c>
      <c r="E8" s="267" t="s">
        <v>557</v>
      </c>
      <c r="F8" s="267" t="s">
        <v>558</v>
      </c>
      <c r="G8" s="267" t="s">
        <v>559</v>
      </c>
      <c r="H8" s="268" t="s">
        <v>560</v>
      </c>
      <c r="I8" s="268" t="s">
        <v>561</v>
      </c>
      <c r="J8" s="268" t="s">
        <v>562</v>
      </c>
      <c r="K8" s="267" t="s">
        <v>563</v>
      </c>
      <c r="L8" s="267" t="s">
        <v>564</v>
      </c>
      <c r="M8" s="268" t="s">
        <v>565</v>
      </c>
      <c r="N8" s="268" t="s">
        <v>566</v>
      </c>
      <c r="O8" s="267" t="s">
        <v>567</v>
      </c>
      <c r="P8" s="267" t="s">
        <v>568</v>
      </c>
      <c r="Q8" s="267" t="s">
        <v>569</v>
      </c>
      <c r="R8" s="267" t="s">
        <v>570</v>
      </c>
    </row>
    <row r="9" spans="1:18" ht="409.5">
      <c r="A9" s="269" t="s">
        <v>587</v>
      </c>
      <c r="B9" s="269" t="s">
        <v>572</v>
      </c>
      <c r="C9" s="269" t="s">
        <v>573</v>
      </c>
      <c r="D9" s="270" t="s">
        <v>574</v>
      </c>
      <c r="E9" s="271" t="s">
        <v>860</v>
      </c>
      <c r="F9" s="269">
        <v>165</v>
      </c>
      <c r="G9" s="272" t="s">
        <v>861</v>
      </c>
      <c r="H9" s="273">
        <v>150000000</v>
      </c>
      <c r="I9" s="273">
        <v>149996000</v>
      </c>
      <c r="J9" s="273">
        <v>4000</v>
      </c>
      <c r="K9" s="269">
        <v>140</v>
      </c>
      <c r="L9" s="270" t="s">
        <v>862</v>
      </c>
      <c r="M9" s="273">
        <v>150000000</v>
      </c>
      <c r="N9" s="274" t="s">
        <v>863</v>
      </c>
      <c r="O9" s="269" t="s">
        <v>864</v>
      </c>
      <c r="P9" s="269">
        <v>900541458</v>
      </c>
      <c r="Q9" s="269" t="s">
        <v>865</v>
      </c>
      <c r="R9" s="269" t="s">
        <v>624</v>
      </c>
    </row>
    <row r="10" spans="1:18" ht="180">
      <c r="A10" s="269" t="s">
        <v>587</v>
      </c>
      <c r="B10" s="269" t="s">
        <v>572</v>
      </c>
      <c r="C10" s="269" t="s">
        <v>573</v>
      </c>
      <c r="D10" s="270" t="s">
        <v>574</v>
      </c>
      <c r="E10" s="271" t="s">
        <v>860</v>
      </c>
      <c r="F10" s="269">
        <v>193</v>
      </c>
      <c r="G10" s="272" t="s">
        <v>588</v>
      </c>
      <c r="H10" s="273">
        <v>23800000</v>
      </c>
      <c r="I10" s="273">
        <v>23800000</v>
      </c>
      <c r="J10" s="273">
        <v>0</v>
      </c>
      <c r="K10" s="269">
        <v>180</v>
      </c>
      <c r="L10" s="270" t="s">
        <v>589</v>
      </c>
      <c r="M10" s="273">
        <v>23800000</v>
      </c>
      <c r="N10" s="274" t="s">
        <v>866</v>
      </c>
      <c r="O10" s="269" t="s">
        <v>867</v>
      </c>
      <c r="P10" s="269">
        <v>1234640007</v>
      </c>
      <c r="Q10" s="269" t="s">
        <v>868</v>
      </c>
      <c r="R10" s="269" t="s">
        <v>581</v>
      </c>
    </row>
    <row r="11" spans="1:18" ht="157.5">
      <c r="A11" s="269" t="s">
        <v>587</v>
      </c>
      <c r="B11" s="269" t="s">
        <v>572</v>
      </c>
      <c r="C11" s="269" t="s">
        <v>573</v>
      </c>
      <c r="D11" s="270" t="s">
        <v>574</v>
      </c>
      <c r="E11" s="271" t="s">
        <v>860</v>
      </c>
      <c r="F11" s="269">
        <v>342</v>
      </c>
      <c r="G11" s="272" t="s">
        <v>603</v>
      </c>
      <c r="H11" s="273">
        <v>31500000</v>
      </c>
      <c r="I11" s="273">
        <v>27000000</v>
      </c>
      <c r="J11" s="273">
        <v>4500000</v>
      </c>
      <c r="K11" s="269">
        <v>383</v>
      </c>
      <c r="L11" s="270" t="s">
        <v>599</v>
      </c>
      <c r="M11" s="273">
        <v>31500000</v>
      </c>
      <c r="N11" s="274" t="s">
        <v>869</v>
      </c>
      <c r="O11" s="269" t="s">
        <v>870</v>
      </c>
      <c r="P11" s="269">
        <v>1020785444</v>
      </c>
      <c r="Q11" s="269" t="s">
        <v>871</v>
      </c>
      <c r="R11" s="269" t="s">
        <v>581</v>
      </c>
    </row>
    <row r="12" spans="1:18" ht="157.5">
      <c r="A12" s="269" t="s">
        <v>587</v>
      </c>
      <c r="B12" s="269" t="s">
        <v>572</v>
      </c>
      <c r="C12" s="269" t="s">
        <v>573</v>
      </c>
      <c r="D12" s="270" t="s">
        <v>574</v>
      </c>
      <c r="E12" s="271" t="s">
        <v>860</v>
      </c>
      <c r="F12" s="269">
        <v>354</v>
      </c>
      <c r="G12" s="272" t="s">
        <v>603</v>
      </c>
      <c r="H12" s="273">
        <v>23800000</v>
      </c>
      <c r="I12" s="273">
        <v>20400000</v>
      </c>
      <c r="J12" s="273">
        <v>3400000</v>
      </c>
      <c r="K12" s="269">
        <v>386</v>
      </c>
      <c r="L12" s="270" t="s">
        <v>599</v>
      </c>
      <c r="M12" s="273">
        <v>23800000</v>
      </c>
      <c r="N12" s="274" t="s">
        <v>872</v>
      </c>
      <c r="O12" s="269" t="s">
        <v>873</v>
      </c>
      <c r="P12" s="269">
        <v>1110578301</v>
      </c>
      <c r="Q12" s="269" t="s">
        <v>874</v>
      </c>
      <c r="R12" s="269" t="s">
        <v>581</v>
      </c>
    </row>
    <row r="13" spans="1:18" ht="247.5">
      <c r="A13" s="269" t="s">
        <v>587</v>
      </c>
      <c r="B13" s="269" t="s">
        <v>572</v>
      </c>
      <c r="C13" s="269" t="s">
        <v>573</v>
      </c>
      <c r="D13" s="270" t="s">
        <v>574</v>
      </c>
      <c r="E13" s="271" t="s">
        <v>860</v>
      </c>
      <c r="F13" s="269">
        <v>2112</v>
      </c>
      <c r="G13" s="272" t="s">
        <v>620</v>
      </c>
      <c r="H13" s="273">
        <v>15000000</v>
      </c>
      <c r="I13" s="273">
        <v>0</v>
      </c>
      <c r="J13" s="273">
        <v>15000000</v>
      </c>
      <c r="K13" s="269">
        <v>907</v>
      </c>
      <c r="L13" s="270" t="s">
        <v>621</v>
      </c>
      <c r="M13" s="273">
        <v>15000000</v>
      </c>
      <c r="N13" s="274" t="s">
        <v>331</v>
      </c>
      <c r="O13" s="269" t="s">
        <v>622</v>
      </c>
      <c r="P13" s="269">
        <v>900135782</v>
      </c>
      <c r="Q13" s="269" t="s">
        <v>623</v>
      </c>
      <c r="R13" s="269" t="s">
        <v>624</v>
      </c>
    </row>
    <row r="14" spans="1:18" ht="157.5">
      <c r="A14" s="269" t="s">
        <v>587</v>
      </c>
      <c r="B14" s="269" t="s">
        <v>572</v>
      </c>
      <c r="C14" s="269" t="s">
        <v>573</v>
      </c>
      <c r="D14" s="270" t="s">
        <v>574</v>
      </c>
      <c r="E14" s="271" t="s">
        <v>860</v>
      </c>
      <c r="F14" s="269">
        <v>2147</v>
      </c>
      <c r="G14" s="272" t="s">
        <v>625</v>
      </c>
      <c r="H14" s="273">
        <v>35000000</v>
      </c>
      <c r="I14" s="273">
        <v>25000000</v>
      </c>
      <c r="J14" s="273">
        <v>10000000</v>
      </c>
      <c r="K14" s="269">
        <v>524</v>
      </c>
      <c r="L14" s="270" t="s">
        <v>612</v>
      </c>
      <c r="M14" s="273">
        <v>35000000</v>
      </c>
      <c r="N14" s="274" t="s">
        <v>875</v>
      </c>
      <c r="O14" s="269" t="s">
        <v>876</v>
      </c>
      <c r="P14" s="269">
        <v>1110547377</v>
      </c>
      <c r="Q14" s="269" t="s">
        <v>877</v>
      </c>
      <c r="R14" s="269" t="s">
        <v>581</v>
      </c>
    </row>
    <row r="15" spans="1:18" ht="202.5">
      <c r="A15" s="269" t="s">
        <v>587</v>
      </c>
      <c r="B15" s="269" t="s">
        <v>572</v>
      </c>
      <c r="C15" s="269" t="s">
        <v>573</v>
      </c>
      <c r="D15" s="270" t="s">
        <v>574</v>
      </c>
      <c r="E15" s="271" t="s">
        <v>860</v>
      </c>
      <c r="F15" s="269">
        <v>2249</v>
      </c>
      <c r="G15" s="272" t="s">
        <v>630</v>
      </c>
      <c r="H15" s="273">
        <v>19600000</v>
      </c>
      <c r="I15" s="273">
        <v>16800000</v>
      </c>
      <c r="J15" s="273">
        <v>2800000</v>
      </c>
      <c r="K15" s="269">
        <v>691</v>
      </c>
      <c r="L15" s="270" t="s">
        <v>878</v>
      </c>
      <c r="M15" s="273">
        <v>19600000</v>
      </c>
      <c r="N15" s="274" t="s">
        <v>879</v>
      </c>
      <c r="O15" s="269" t="s">
        <v>880</v>
      </c>
      <c r="P15" s="269">
        <v>1234641984</v>
      </c>
      <c r="Q15" s="269" t="s">
        <v>881</v>
      </c>
      <c r="R15" s="269" t="s">
        <v>581</v>
      </c>
    </row>
    <row r="16" spans="1:18" ht="157.5">
      <c r="A16" s="269" t="s">
        <v>587</v>
      </c>
      <c r="B16" s="269" t="s">
        <v>572</v>
      </c>
      <c r="C16" s="269" t="s">
        <v>573</v>
      </c>
      <c r="D16" s="270" t="s">
        <v>574</v>
      </c>
      <c r="E16" s="271" t="s">
        <v>860</v>
      </c>
      <c r="F16" s="269">
        <v>2250</v>
      </c>
      <c r="G16" s="272" t="s">
        <v>630</v>
      </c>
      <c r="H16" s="273">
        <v>22225000</v>
      </c>
      <c r="I16" s="273">
        <v>22225000</v>
      </c>
      <c r="J16" s="273">
        <v>0</v>
      </c>
      <c r="K16" s="269">
        <v>530</v>
      </c>
      <c r="L16" s="270" t="s">
        <v>612</v>
      </c>
      <c r="M16" s="273">
        <v>22225000</v>
      </c>
      <c r="N16" s="274" t="s">
        <v>631</v>
      </c>
      <c r="O16" s="269" t="s">
        <v>632</v>
      </c>
      <c r="P16" s="269">
        <v>1110538529</v>
      </c>
      <c r="Q16" s="269" t="s">
        <v>633</v>
      </c>
      <c r="R16" s="269" t="s">
        <v>581</v>
      </c>
    </row>
    <row r="17" spans="1:18" ht="180">
      <c r="A17" s="269" t="s">
        <v>587</v>
      </c>
      <c r="B17" s="269" t="s">
        <v>572</v>
      </c>
      <c r="C17" s="269" t="s">
        <v>573</v>
      </c>
      <c r="D17" s="270" t="s">
        <v>574</v>
      </c>
      <c r="E17" s="271" t="s">
        <v>860</v>
      </c>
      <c r="F17" s="269">
        <v>2340</v>
      </c>
      <c r="G17" s="272" t="s">
        <v>634</v>
      </c>
      <c r="H17" s="273">
        <v>31500000</v>
      </c>
      <c r="I17" s="273">
        <v>18000000</v>
      </c>
      <c r="J17" s="273">
        <v>13500000</v>
      </c>
      <c r="K17" s="269">
        <v>762</v>
      </c>
      <c r="L17" s="270" t="s">
        <v>626</v>
      </c>
      <c r="M17" s="273">
        <v>31500000</v>
      </c>
      <c r="N17" s="274" t="s">
        <v>882</v>
      </c>
      <c r="O17" s="269" t="s">
        <v>883</v>
      </c>
      <c r="P17" s="269">
        <v>1110549777</v>
      </c>
      <c r="Q17" s="269" t="s">
        <v>884</v>
      </c>
      <c r="R17" s="269" t="s">
        <v>581</v>
      </c>
    </row>
    <row r="18" spans="1:18" ht="168.75">
      <c r="A18" s="269" t="s">
        <v>587</v>
      </c>
      <c r="B18" s="269" t="s">
        <v>572</v>
      </c>
      <c r="C18" s="269" t="s">
        <v>573</v>
      </c>
      <c r="D18" s="270" t="s">
        <v>574</v>
      </c>
      <c r="E18" s="271" t="s">
        <v>860</v>
      </c>
      <c r="F18" s="269">
        <v>2344</v>
      </c>
      <c r="G18" s="272" t="s">
        <v>634</v>
      </c>
      <c r="H18" s="273">
        <v>8800000</v>
      </c>
      <c r="I18" s="273">
        <v>8800000</v>
      </c>
      <c r="J18" s="273">
        <v>0</v>
      </c>
      <c r="K18" s="269">
        <v>872</v>
      </c>
      <c r="L18" s="270" t="s">
        <v>621</v>
      </c>
      <c r="M18" s="273">
        <v>8800000</v>
      </c>
      <c r="N18" s="274" t="s">
        <v>885</v>
      </c>
      <c r="O18" s="269" t="s">
        <v>886</v>
      </c>
      <c r="P18" s="269">
        <v>93376334</v>
      </c>
      <c r="Q18" s="269" t="s">
        <v>887</v>
      </c>
      <c r="R18" s="269" t="s">
        <v>581</v>
      </c>
    </row>
    <row r="19" spans="1:18" ht="157.5">
      <c r="A19" s="269" t="s">
        <v>587</v>
      </c>
      <c r="B19" s="269" t="s">
        <v>572</v>
      </c>
      <c r="C19" s="269" t="s">
        <v>573</v>
      </c>
      <c r="D19" s="270" t="s">
        <v>574</v>
      </c>
      <c r="E19" s="271" t="s">
        <v>860</v>
      </c>
      <c r="F19" s="269">
        <v>2421</v>
      </c>
      <c r="G19" s="272" t="s">
        <v>888</v>
      </c>
      <c r="H19" s="273">
        <v>15200000</v>
      </c>
      <c r="I19" s="273">
        <v>15200000</v>
      </c>
      <c r="J19" s="273">
        <v>0</v>
      </c>
      <c r="K19" s="269">
        <v>871</v>
      </c>
      <c r="L19" s="270" t="s">
        <v>621</v>
      </c>
      <c r="M19" s="273">
        <v>15200000</v>
      </c>
      <c r="N19" s="274" t="s">
        <v>889</v>
      </c>
      <c r="O19" s="269" t="s">
        <v>890</v>
      </c>
      <c r="P19" s="269">
        <v>1110494259</v>
      </c>
      <c r="Q19" s="269" t="s">
        <v>891</v>
      </c>
      <c r="R19" s="269" t="s">
        <v>581</v>
      </c>
    </row>
    <row r="20" spans="1:18" ht="146.25">
      <c r="A20" s="269" t="s">
        <v>587</v>
      </c>
      <c r="B20" s="269" t="s">
        <v>572</v>
      </c>
      <c r="C20" s="269" t="s">
        <v>573</v>
      </c>
      <c r="D20" s="270" t="s">
        <v>574</v>
      </c>
      <c r="E20" s="271" t="s">
        <v>860</v>
      </c>
      <c r="F20" s="269">
        <v>2455</v>
      </c>
      <c r="G20" s="272" t="s">
        <v>657</v>
      </c>
      <c r="H20" s="273">
        <v>16800000</v>
      </c>
      <c r="I20" s="273">
        <v>12000000</v>
      </c>
      <c r="J20" s="273">
        <v>4800000</v>
      </c>
      <c r="K20" s="269">
        <v>745</v>
      </c>
      <c r="L20" s="270" t="s">
        <v>626</v>
      </c>
      <c r="M20" s="273">
        <v>16800000</v>
      </c>
      <c r="N20" s="274" t="s">
        <v>658</v>
      </c>
      <c r="O20" s="269" t="s">
        <v>659</v>
      </c>
      <c r="P20" s="269">
        <v>1110508945</v>
      </c>
      <c r="Q20" s="269" t="s">
        <v>660</v>
      </c>
      <c r="R20" s="269" t="s">
        <v>581</v>
      </c>
    </row>
    <row r="21" spans="1:18" ht="191.25">
      <c r="A21" s="269" t="s">
        <v>587</v>
      </c>
      <c r="B21" s="269" t="s">
        <v>572</v>
      </c>
      <c r="C21" s="269" t="s">
        <v>573</v>
      </c>
      <c r="D21" s="270" t="s">
        <v>574</v>
      </c>
      <c r="E21" s="271" t="s">
        <v>860</v>
      </c>
      <c r="F21" s="269">
        <v>2462</v>
      </c>
      <c r="G21" s="272" t="s">
        <v>657</v>
      </c>
      <c r="H21" s="273">
        <v>84500000</v>
      </c>
      <c r="I21" s="273">
        <v>84495530</v>
      </c>
      <c r="J21" s="273">
        <v>4470</v>
      </c>
      <c r="K21" s="269">
        <v>1037</v>
      </c>
      <c r="L21" s="270" t="s">
        <v>679</v>
      </c>
      <c r="M21" s="273">
        <v>84500000</v>
      </c>
      <c r="N21" s="274" t="s">
        <v>892</v>
      </c>
      <c r="O21" s="269" t="s">
        <v>893</v>
      </c>
      <c r="P21" s="269">
        <v>93335815</v>
      </c>
      <c r="Q21" s="269" t="s">
        <v>894</v>
      </c>
      <c r="R21" s="269" t="s">
        <v>581</v>
      </c>
    </row>
    <row r="22" spans="1:18" ht="146.25">
      <c r="A22" s="269" t="s">
        <v>587</v>
      </c>
      <c r="B22" s="269" t="s">
        <v>572</v>
      </c>
      <c r="C22" s="269" t="s">
        <v>573</v>
      </c>
      <c r="D22" s="270" t="s">
        <v>574</v>
      </c>
      <c r="E22" s="271" t="s">
        <v>860</v>
      </c>
      <c r="F22" s="269">
        <v>2635</v>
      </c>
      <c r="G22" s="272" t="s">
        <v>678</v>
      </c>
      <c r="H22" s="273">
        <v>28000000</v>
      </c>
      <c r="I22" s="273">
        <v>20000000</v>
      </c>
      <c r="J22" s="273">
        <v>8000000</v>
      </c>
      <c r="K22" s="269">
        <v>1060</v>
      </c>
      <c r="L22" s="270" t="s">
        <v>679</v>
      </c>
      <c r="M22" s="273">
        <v>28000000</v>
      </c>
      <c r="N22" s="274" t="s">
        <v>895</v>
      </c>
      <c r="O22" s="269" t="s">
        <v>896</v>
      </c>
      <c r="P22" s="269">
        <v>65632171</v>
      </c>
      <c r="Q22" s="269" t="s">
        <v>897</v>
      </c>
      <c r="R22" s="269" t="s">
        <v>581</v>
      </c>
    </row>
    <row r="23" spans="1:18" ht="157.5">
      <c r="A23" s="269" t="s">
        <v>587</v>
      </c>
      <c r="B23" s="269" t="s">
        <v>572</v>
      </c>
      <c r="C23" s="269" t="s">
        <v>573</v>
      </c>
      <c r="D23" s="270" t="s">
        <v>574</v>
      </c>
      <c r="E23" s="271" t="s">
        <v>860</v>
      </c>
      <c r="F23" s="269">
        <v>2832</v>
      </c>
      <c r="G23" s="272" t="s">
        <v>692</v>
      </c>
      <c r="H23" s="273">
        <v>24000000</v>
      </c>
      <c r="I23" s="273">
        <v>24000000</v>
      </c>
      <c r="J23" s="273">
        <v>0</v>
      </c>
      <c r="K23" s="269">
        <v>1583</v>
      </c>
      <c r="L23" s="270" t="s">
        <v>898</v>
      </c>
      <c r="M23" s="273">
        <v>28000000</v>
      </c>
      <c r="N23" s="274" t="s">
        <v>899</v>
      </c>
      <c r="O23" s="269" t="s">
        <v>900</v>
      </c>
      <c r="P23" s="269">
        <v>28798690</v>
      </c>
      <c r="Q23" s="269" t="s">
        <v>901</v>
      </c>
      <c r="R23" s="269" t="s">
        <v>581</v>
      </c>
    </row>
    <row r="24" spans="1:18" ht="157.5">
      <c r="A24" s="269" t="s">
        <v>587</v>
      </c>
      <c r="B24" s="269" t="s">
        <v>572</v>
      </c>
      <c r="C24" s="269" t="s">
        <v>573</v>
      </c>
      <c r="D24" s="270" t="s">
        <v>574</v>
      </c>
      <c r="E24" s="271" t="s">
        <v>860</v>
      </c>
      <c r="F24" s="269">
        <v>2863</v>
      </c>
      <c r="G24" s="272" t="s">
        <v>692</v>
      </c>
      <c r="H24" s="273">
        <v>28000000</v>
      </c>
      <c r="I24" s="273">
        <v>16000000</v>
      </c>
      <c r="J24" s="273">
        <v>12000000</v>
      </c>
      <c r="K24" s="269">
        <v>1058</v>
      </c>
      <c r="L24" s="270" t="s">
        <v>679</v>
      </c>
      <c r="M24" s="273">
        <v>28000000</v>
      </c>
      <c r="N24" s="274" t="s">
        <v>902</v>
      </c>
      <c r="O24" s="269" t="s">
        <v>903</v>
      </c>
      <c r="P24" s="269">
        <v>1110461727</v>
      </c>
      <c r="Q24" s="269" t="s">
        <v>904</v>
      </c>
      <c r="R24" s="269" t="s">
        <v>581</v>
      </c>
    </row>
    <row r="25" spans="1:18" ht="146.25">
      <c r="A25" s="269" t="s">
        <v>587</v>
      </c>
      <c r="B25" s="269" t="s">
        <v>572</v>
      </c>
      <c r="C25" s="269" t="s">
        <v>573</v>
      </c>
      <c r="D25" s="270" t="s">
        <v>574</v>
      </c>
      <c r="E25" s="271" t="s">
        <v>860</v>
      </c>
      <c r="F25" s="269">
        <v>3037</v>
      </c>
      <c r="G25" s="272" t="s">
        <v>706</v>
      </c>
      <c r="H25" s="273">
        <v>24000000</v>
      </c>
      <c r="I25" s="273">
        <v>16000000</v>
      </c>
      <c r="J25" s="273">
        <v>8000000</v>
      </c>
      <c r="K25" s="269">
        <v>1061</v>
      </c>
      <c r="L25" s="270" t="s">
        <v>679</v>
      </c>
      <c r="M25" s="273">
        <v>24000000</v>
      </c>
      <c r="N25" s="274" t="s">
        <v>905</v>
      </c>
      <c r="O25" s="269" t="s">
        <v>906</v>
      </c>
      <c r="P25" s="269">
        <v>1110568496</v>
      </c>
      <c r="Q25" s="269" t="s">
        <v>907</v>
      </c>
      <c r="R25" s="269" t="s">
        <v>581</v>
      </c>
    </row>
    <row r="26" spans="1:18" ht="157.5">
      <c r="A26" s="269" t="s">
        <v>587</v>
      </c>
      <c r="B26" s="269" t="s">
        <v>572</v>
      </c>
      <c r="C26" s="269" t="s">
        <v>573</v>
      </c>
      <c r="D26" s="270" t="s">
        <v>574</v>
      </c>
      <c r="E26" s="271" t="s">
        <v>860</v>
      </c>
      <c r="F26" s="269">
        <v>3439</v>
      </c>
      <c r="G26" s="272" t="s">
        <v>727</v>
      </c>
      <c r="H26" s="273">
        <v>18000000</v>
      </c>
      <c r="I26" s="273">
        <v>12000000</v>
      </c>
      <c r="J26" s="273">
        <v>6000000</v>
      </c>
      <c r="K26" s="269">
        <v>1667</v>
      </c>
      <c r="L26" s="270" t="s">
        <v>908</v>
      </c>
      <c r="M26" s="273">
        <v>18000000</v>
      </c>
      <c r="N26" s="274" t="s">
        <v>909</v>
      </c>
      <c r="O26" s="269" t="s">
        <v>910</v>
      </c>
      <c r="P26" s="269">
        <v>1234641488</v>
      </c>
      <c r="Q26" s="269" t="s">
        <v>911</v>
      </c>
      <c r="R26" s="269" t="s">
        <v>581</v>
      </c>
    </row>
    <row r="27" spans="1:18" ht="157.5">
      <c r="A27" s="269" t="s">
        <v>587</v>
      </c>
      <c r="B27" s="269" t="s">
        <v>572</v>
      </c>
      <c r="C27" s="269" t="s">
        <v>573</v>
      </c>
      <c r="D27" s="270" t="s">
        <v>574</v>
      </c>
      <c r="E27" s="271" t="s">
        <v>860</v>
      </c>
      <c r="F27" s="269">
        <v>3537</v>
      </c>
      <c r="G27" s="272" t="s">
        <v>912</v>
      </c>
      <c r="H27" s="273">
        <v>22800000</v>
      </c>
      <c r="I27" s="273">
        <v>19000000</v>
      </c>
      <c r="J27" s="273">
        <v>3800000</v>
      </c>
      <c r="K27" s="269">
        <v>1528</v>
      </c>
      <c r="L27" s="270" t="s">
        <v>913</v>
      </c>
      <c r="M27" s="273">
        <v>22800000</v>
      </c>
      <c r="N27" s="274" t="s">
        <v>914</v>
      </c>
      <c r="O27" s="269" t="s">
        <v>915</v>
      </c>
      <c r="P27" s="269">
        <v>65633097</v>
      </c>
      <c r="Q27" s="269" t="s">
        <v>916</v>
      </c>
      <c r="R27" s="269" t="s">
        <v>581</v>
      </c>
    </row>
    <row r="28" spans="1:18" ht="157.5">
      <c r="A28" s="269" t="s">
        <v>587</v>
      </c>
      <c r="B28" s="269" t="s">
        <v>572</v>
      </c>
      <c r="C28" s="269" t="s">
        <v>573</v>
      </c>
      <c r="D28" s="270" t="s">
        <v>574</v>
      </c>
      <c r="E28" s="271" t="s">
        <v>860</v>
      </c>
      <c r="F28" s="269">
        <v>3656</v>
      </c>
      <c r="G28" s="272" t="s">
        <v>743</v>
      </c>
      <c r="H28" s="273">
        <v>20400000</v>
      </c>
      <c r="I28" s="273">
        <v>13600000</v>
      </c>
      <c r="J28" s="273">
        <v>6800000</v>
      </c>
      <c r="K28" s="269">
        <v>1635</v>
      </c>
      <c r="L28" s="270" t="s">
        <v>736</v>
      </c>
      <c r="M28" s="273">
        <v>20400000</v>
      </c>
      <c r="N28" s="274" t="s">
        <v>917</v>
      </c>
      <c r="O28" s="269" t="s">
        <v>918</v>
      </c>
      <c r="P28" s="269">
        <v>28541441</v>
      </c>
      <c r="Q28" s="269" t="s">
        <v>919</v>
      </c>
      <c r="R28" s="269" t="s">
        <v>581</v>
      </c>
    </row>
    <row r="29" spans="1:18" ht="157.5">
      <c r="A29" s="269" t="s">
        <v>587</v>
      </c>
      <c r="B29" s="269" t="s">
        <v>572</v>
      </c>
      <c r="C29" s="269" t="s">
        <v>573</v>
      </c>
      <c r="D29" s="270" t="s">
        <v>574</v>
      </c>
      <c r="E29" s="271" t="s">
        <v>860</v>
      </c>
      <c r="F29" s="269">
        <v>3672</v>
      </c>
      <c r="G29" s="272" t="s">
        <v>748</v>
      </c>
      <c r="H29" s="273">
        <v>18000000</v>
      </c>
      <c r="I29" s="273">
        <v>12000000</v>
      </c>
      <c r="J29" s="273">
        <v>6000000</v>
      </c>
      <c r="K29" s="269">
        <v>1527</v>
      </c>
      <c r="L29" s="270" t="s">
        <v>913</v>
      </c>
      <c r="M29" s="273">
        <v>18000000</v>
      </c>
      <c r="N29" s="274" t="s">
        <v>920</v>
      </c>
      <c r="O29" s="269" t="s">
        <v>921</v>
      </c>
      <c r="P29" s="269">
        <v>1192924936</v>
      </c>
      <c r="Q29" s="269" t="s">
        <v>922</v>
      </c>
      <c r="R29" s="269" t="s">
        <v>581</v>
      </c>
    </row>
    <row r="30" spans="1:18" ht="315">
      <c r="A30" s="269" t="s">
        <v>587</v>
      </c>
      <c r="B30" s="269" t="s">
        <v>572</v>
      </c>
      <c r="C30" s="269" t="s">
        <v>573</v>
      </c>
      <c r="D30" s="270" t="s">
        <v>574</v>
      </c>
      <c r="E30" s="271" t="s">
        <v>860</v>
      </c>
      <c r="F30" s="269">
        <v>4175</v>
      </c>
      <c r="G30" s="272" t="s">
        <v>923</v>
      </c>
      <c r="H30" s="273">
        <v>6138333</v>
      </c>
      <c r="I30" s="273">
        <v>6138333</v>
      </c>
      <c r="J30" s="273">
        <v>0</v>
      </c>
      <c r="K30" s="269">
        <v>1859</v>
      </c>
      <c r="L30" s="270" t="s">
        <v>924</v>
      </c>
      <c r="M30" s="273">
        <v>6138333</v>
      </c>
      <c r="N30" s="274" t="s">
        <v>925</v>
      </c>
      <c r="O30" s="269" t="s">
        <v>926</v>
      </c>
      <c r="P30" s="269">
        <v>38242138</v>
      </c>
      <c r="Q30" s="269" t="s">
        <v>927</v>
      </c>
      <c r="R30" s="269" t="s">
        <v>928</v>
      </c>
    </row>
    <row r="31" spans="1:18" ht="168.75">
      <c r="A31" s="269" t="s">
        <v>587</v>
      </c>
      <c r="B31" s="269" t="s">
        <v>572</v>
      </c>
      <c r="C31" s="269" t="s">
        <v>573</v>
      </c>
      <c r="D31" s="270" t="s">
        <v>574</v>
      </c>
      <c r="E31" s="271" t="s">
        <v>860</v>
      </c>
      <c r="F31" s="269">
        <v>4209</v>
      </c>
      <c r="G31" s="272" t="s">
        <v>929</v>
      </c>
      <c r="H31" s="273">
        <v>9600000</v>
      </c>
      <c r="I31" s="273">
        <v>7200000</v>
      </c>
      <c r="J31" s="273">
        <v>2400000</v>
      </c>
      <c r="K31" s="269">
        <v>2314</v>
      </c>
      <c r="L31" s="270" t="s">
        <v>810</v>
      </c>
      <c r="M31" s="273">
        <v>9600000</v>
      </c>
      <c r="N31" s="274" t="s">
        <v>930</v>
      </c>
      <c r="O31" s="269" t="s">
        <v>931</v>
      </c>
      <c r="P31" s="269">
        <v>79618691</v>
      </c>
      <c r="Q31" s="269" t="s">
        <v>932</v>
      </c>
      <c r="R31" s="269" t="s">
        <v>581</v>
      </c>
    </row>
    <row r="32" spans="1:18" ht="168.75">
      <c r="A32" s="269" t="s">
        <v>587</v>
      </c>
      <c r="B32" s="269" t="s">
        <v>572</v>
      </c>
      <c r="C32" s="269" t="s">
        <v>573</v>
      </c>
      <c r="D32" s="270" t="s">
        <v>574</v>
      </c>
      <c r="E32" s="271" t="s">
        <v>860</v>
      </c>
      <c r="F32" s="269">
        <v>4210</v>
      </c>
      <c r="G32" s="272" t="s">
        <v>929</v>
      </c>
      <c r="H32" s="273">
        <v>10400000</v>
      </c>
      <c r="I32" s="273">
        <v>7800000</v>
      </c>
      <c r="J32" s="273">
        <v>2600000</v>
      </c>
      <c r="K32" s="269">
        <v>2315</v>
      </c>
      <c r="L32" s="270" t="s">
        <v>810</v>
      </c>
      <c r="M32" s="273">
        <v>10400000</v>
      </c>
      <c r="N32" s="274" t="s">
        <v>933</v>
      </c>
      <c r="O32" s="269" t="s">
        <v>934</v>
      </c>
      <c r="P32" s="269">
        <v>1110593919</v>
      </c>
      <c r="Q32" s="269" t="s">
        <v>935</v>
      </c>
      <c r="R32" s="269" t="s">
        <v>581</v>
      </c>
    </row>
    <row r="33" spans="1:18" ht="315">
      <c r="A33" s="269" t="s">
        <v>587</v>
      </c>
      <c r="B33" s="269" t="s">
        <v>572</v>
      </c>
      <c r="C33" s="269" t="s">
        <v>573</v>
      </c>
      <c r="D33" s="270" t="s">
        <v>574</v>
      </c>
      <c r="E33" s="271" t="s">
        <v>860</v>
      </c>
      <c r="F33" s="269">
        <v>4440</v>
      </c>
      <c r="G33" s="272" t="s">
        <v>830</v>
      </c>
      <c r="H33" s="273">
        <v>200000000</v>
      </c>
      <c r="I33" s="273">
        <v>180000000</v>
      </c>
      <c r="J33" s="273">
        <v>20000000</v>
      </c>
      <c r="K33" s="269">
        <v>2216</v>
      </c>
      <c r="L33" s="270" t="s">
        <v>936</v>
      </c>
      <c r="M33" s="273">
        <v>200000000</v>
      </c>
      <c r="N33" s="274" t="s">
        <v>937</v>
      </c>
      <c r="O33" s="269" t="s">
        <v>938</v>
      </c>
      <c r="P33" s="269">
        <v>809012325</v>
      </c>
      <c r="Q33" s="269" t="s">
        <v>939</v>
      </c>
      <c r="R33" s="269" t="s">
        <v>581</v>
      </c>
    </row>
    <row r="34" spans="1:18" ht="236.25">
      <c r="A34" s="269" t="s">
        <v>587</v>
      </c>
      <c r="B34" s="269" t="s">
        <v>572</v>
      </c>
      <c r="C34" s="269" t="s">
        <v>573</v>
      </c>
      <c r="D34" s="270" t="s">
        <v>574</v>
      </c>
      <c r="E34" s="271" t="s">
        <v>860</v>
      </c>
      <c r="F34" s="269">
        <v>4745</v>
      </c>
      <c r="G34" s="272" t="s">
        <v>940</v>
      </c>
      <c r="H34" s="273">
        <v>4400000</v>
      </c>
      <c r="I34" s="273">
        <v>4400000</v>
      </c>
      <c r="J34" s="273">
        <v>0</v>
      </c>
      <c r="K34" s="269">
        <v>2629</v>
      </c>
      <c r="L34" s="270" t="s">
        <v>828</v>
      </c>
      <c r="M34" s="273">
        <v>4400000</v>
      </c>
      <c r="N34" s="274" t="s">
        <v>941</v>
      </c>
      <c r="O34" s="269" t="s">
        <v>886</v>
      </c>
      <c r="P34" s="269">
        <v>93376334</v>
      </c>
      <c r="Q34" s="269" t="s">
        <v>887</v>
      </c>
      <c r="R34" s="269" t="s">
        <v>581</v>
      </c>
    </row>
    <row r="35" spans="1:18" ht="409.5">
      <c r="A35" s="269" t="s">
        <v>587</v>
      </c>
      <c r="B35" s="269" t="s">
        <v>572</v>
      </c>
      <c r="C35" s="269" t="s">
        <v>573</v>
      </c>
      <c r="D35" s="270" t="s">
        <v>574</v>
      </c>
      <c r="E35" s="271" t="s">
        <v>860</v>
      </c>
      <c r="F35" s="269">
        <v>4754</v>
      </c>
      <c r="G35" s="272" t="s">
        <v>942</v>
      </c>
      <c r="H35" s="273">
        <v>13629497</v>
      </c>
      <c r="I35" s="273">
        <v>0</v>
      </c>
      <c r="J35" s="273">
        <v>13629497</v>
      </c>
      <c r="K35" s="269">
        <v>1966</v>
      </c>
      <c r="L35" s="270" t="s">
        <v>943</v>
      </c>
      <c r="M35" s="273">
        <v>13629497</v>
      </c>
      <c r="N35" s="274" t="s">
        <v>944</v>
      </c>
      <c r="O35" s="269" t="s">
        <v>945</v>
      </c>
      <c r="P35" s="269">
        <v>860013779</v>
      </c>
      <c r="Q35" s="269" t="s">
        <v>946</v>
      </c>
      <c r="R35" s="269" t="s">
        <v>947</v>
      </c>
    </row>
    <row r="36" spans="1:18" ht="225">
      <c r="A36" s="269" t="s">
        <v>587</v>
      </c>
      <c r="B36" s="269" t="s">
        <v>572</v>
      </c>
      <c r="C36" s="269" t="s">
        <v>573</v>
      </c>
      <c r="D36" s="270" t="s">
        <v>574</v>
      </c>
      <c r="E36" s="271" t="s">
        <v>860</v>
      </c>
      <c r="F36" s="269">
        <v>5181</v>
      </c>
      <c r="G36" s="272" t="s">
        <v>845</v>
      </c>
      <c r="H36" s="273">
        <v>100000000</v>
      </c>
      <c r="I36" s="273">
        <v>0</v>
      </c>
      <c r="J36" s="273">
        <v>100000000</v>
      </c>
      <c r="K36" s="269">
        <v>2418</v>
      </c>
      <c r="L36" s="270" t="s">
        <v>846</v>
      </c>
      <c r="M36" s="273">
        <v>100000000</v>
      </c>
      <c r="N36" s="274" t="s">
        <v>329</v>
      </c>
      <c r="O36" s="269" t="s">
        <v>847</v>
      </c>
      <c r="P36" s="269">
        <v>5821398</v>
      </c>
      <c r="Q36" s="269" t="s">
        <v>848</v>
      </c>
      <c r="R36" s="269" t="s">
        <v>581</v>
      </c>
    </row>
  </sheetData>
  <mergeCells count="1">
    <mergeCell ref="A1:R7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IE77"/>
  <sheetViews>
    <sheetView topLeftCell="A5" zoomScale="59" zoomScaleNormal="59" workbookViewId="0">
      <selection activeCell="B26" sqref="B26:B31"/>
    </sheetView>
  </sheetViews>
  <sheetFormatPr baseColWidth="10" defaultColWidth="12.5703125" defaultRowHeight="15"/>
  <cols>
    <col min="1" max="1" width="6.7109375" style="117" customWidth="1"/>
    <col min="2" max="2" width="45.42578125" style="117" customWidth="1"/>
    <col min="3" max="3" width="86.85546875" style="117" customWidth="1"/>
    <col min="4" max="4" width="16.85546875" style="117" customWidth="1"/>
    <col min="5" max="5" width="13.85546875" style="117" customWidth="1"/>
    <col min="6" max="6" width="16.7109375" style="117" customWidth="1"/>
    <col min="7" max="7" width="24.42578125" style="117" customWidth="1"/>
    <col min="8" max="8" width="22.85546875" style="117" customWidth="1"/>
    <col min="9" max="9" width="24.42578125" style="117" customWidth="1"/>
    <col min="10" max="10" width="20.85546875" style="118" customWidth="1"/>
    <col min="11" max="11" width="13.5703125" style="117" customWidth="1"/>
    <col min="12" max="12" width="20" style="117" customWidth="1"/>
    <col min="13" max="13" width="14.85546875" style="162" customWidth="1"/>
    <col min="14" max="14" width="21.140625" style="162" customWidth="1"/>
    <col min="15" max="17" width="16.85546875" style="117" customWidth="1"/>
    <col min="18" max="18" width="16.42578125" style="117" customWidth="1"/>
    <col min="19" max="19" width="12.5703125" style="117"/>
    <col min="20" max="20" width="15.85546875" style="117" customWidth="1"/>
    <col min="21" max="21" width="24.42578125" style="117" customWidth="1"/>
    <col min="22" max="22" width="17.140625" style="117" customWidth="1"/>
    <col min="23" max="16384" width="12.5703125" style="117"/>
  </cols>
  <sheetData>
    <row r="1" spans="2:239" ht="22.5" customHeight="1"/>
    <row r="2" spans="2:239" s="120" customFormat="1" ht="37.5" customHeight="1">
      <c r="B2" s="476"/>
      <c r="C2" s="476"/>
      <c r="D2" s="477" t="s">
        <v>378</v>
      </c>
      <c r="E2" s="478"/>
      <c r="F2" s="478"/>
      <c r="G2" s="478"/>
      <c r="H2" s="478"/>
      <c r="I2" s="478"/>
      <c r="J2" s="478"/>
      <c r="K2" s="479"/>
      <c r="L2" s="612" t="s">
        <v>379</v>
      </c>
      <c r="M2" s="613"/>
      <c r="N2" s="613"/>
      <c r="O2" s="614"/>
      <c r="P2" s="483"/>
      <c r="Q2" s="484"/>
      <c r="R2" s="173"/>
    </row>
    <row r="3" spans="2:239" s="120" customFormat="1" ht="37.5" customHeight="1">
      <c r="B3" s="476"/>
      <c r="C3" s="476"/>
      <c r="D3" s="480"/>
      <c r="E3" s="481"/>
      <c r="F3" s="481"/>
      <c r="G3" s="481"/>
      <c r="H3" s="481"/>
      <c r="I3" s="481"/>
      <c r="J3" s="481"/>
      <c r="K3" s="482"/>
      <c r="L3" s="612" t="s">
        <v>380</v>
      </c>
      <c r="M3" s="613"/>
      <c r="N3" s="613"/>
      <c r="O3" s="614"/>
      <c r="P3" s="485"/>
      <c r="Q3" s="486"/>
      <c r="R3" s="173"/>
    </row>
    <row r="4" spans="2:239" s="120" customFormat="1" ht="33.75" customHeight="1">
      <c r="B4" s="476"/>
      <c r="C4" s="476"/>
      <c r="D4" s="477" t="s">
        <v>381</v>
      </c>
      <c r="E4" s="478"/>
      <c r="F4" s="478"/>
      <c r="G4" s="478"/>
      <c r="H4" s="478"/>
      <c r="I4" s="478"/>
      <c r="J4" s="478"/>
      <c r="K4" s="479"/>
      <c r="L4" s="612" t="s">
        <v>382</v>
      </c>
      <c r="M4" s="613"/>
      <c r="N4" s="613"/>
      <c r="O4" s="614"/>
      <c r="P4" s="485"/>
      <c r="Q4" s="486"/>
      <c r="R4" s="173"/>
    </row>
    <row r="5" spans="2:239" s="120" customFormat="1" ht="38.25" customHeight="1">
      <c r="B5" s="476"/>
      <c r="C5" s="476"/>
      <c r="D5" s="480"/>
      <c r="E5" s="481"/>
      <c r="F5" s="481"/>
      <c r="G5" s="481"/>
      <c r="H5" s="481"/>
      <c r="I5" s="481"/>
      <c r="J5" s="481"/>
      <c r="K5" s="482"/>
      <c r="L5" s="612" t="s">
        <v>383</v>
      </c>
      <c r="M5" s="613"/>
      <c r="N5" s="613"/>
      <c r="O5" s="614"/>
      <c r="P5" s="487"/>
      <c r="Q5" s="488"/>
      <c r="R5" s="173"/>
    </row>
    <row r="6" spans="2:239" s="120" customFormat="1" ht="23.25" customHeight="1"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173"/>
    </row>
    <row r="7" spans="2:239" s="120" customFormat="1" ht="31.5" customHeight="1">
      <c r="B7" s="121" t="s">
        <v>6</v>
      </c>
      <c r="C7" s="121" t="s">
        <v>478</v>
      </c>
      <c r="D7" s="434" t="s">
        <v>479</v>
      </c>
      <c r="E7" s="435"/>
      <c r="F7" s="435"/>
      <c r="G7" s="435"/>
      <c r="H7" s="435"/>
      <c r="I7" s="435"/>
      <c r="J7" s="435"/>
      <c r="K7" s="435"/>
      <c r="L7" s="435"/>
      <c r="M7" s="435"/>
      <c r="N7" s="435"/>
      <c r="O7" s="435"/>
      <c r="P7" s="435"/>
      <c r="Q7" s="436"/>
      <c r="R7" s="173"/>
    </row>
    <row r="8" spans="2:239" s="120" customFormat="1" ht="36" customHeight="1">
      <c r="B8" s="121" t="s">
        <v>9</v>
      </c>
      <c r="C8" s="121" t="s">
        <v>386</v>
      </c>
      <c r="D8" s="437" t="s">
        <v>480</v>
      </c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</row>
    <row r="9" spans="2:239" s="120" customFormat="1" ht="36" customHeight="1">
      <c r="B9" s="438" t="s">
        <v>388</v>
      </c>
      <c r="C9" s="439"/>
      <c r="D9" s="440" t="s">
        <v>13</v>
      </c>
      <c r="E9" s="440"/>
      <c r="F9" s="440"/>
      <c r="G9" s="440"/>
      <c r="H9" s="440"/>
      <c r="I9" s="441"/>
      <c r="J9" s="558" t="s">
        <v>481</v>
      </c>
      <c r="K9" s="442"/>
      <c r="L9" s="443"/>
      <c r="M9" s="448" t="s">
        <v>15</v>
      </c>
      <c r="N9" s="449"/>
      <c r="O9" s="449"/>
      <c r="P9" s="449"/>
      <c r="Q9" s="450"/>
      <c r="R9" s="174"/>
    </row>
    <row r="10" spans="2:239" s="120" customFormat="1" ht="36" customHeight="1">
      <c r="B10" s="438" t="s">
        <v>391</v>
      </c>
      <c r="C10" s="439"/>
      <c r="D10" s="440" t="s">
        <v>482</v>
      </c>
      <c r="E10" s="440"/>
      <c r="F10" s="440"/>
      <c r="G10" s="440"/>
      <c r="H10" s="440"/>
      <c r="I10" s="441"/>
      <c r="J10" s="559"/>
      <c r="K10" s="444"/>
      <c r="L10" s="445"/>
      <c r="M10" s="122" t="s">
        <v>18</v>
      </c>
      <c r="N10" s="451" t="s">
        <v>19</v>
      </c>
      <c r="O10" s="451"/>
      <c r="P10" s="451"/>
      <c r="Q10" s="122" t="s">
        <v>20</v>
      </c>
      <c r="R10" s="174"/>
    </row>
    <row r="11" spans="2:239" s="120" customFormat="1" ht="48" customHeight="1">
      <c r="B11" s="462" t="s">
        <v>21</v>
      </c>
      <c r="C11" s="463"/>
      <c r="D11" s="464" t="s">
        <v>483</v>
      </c>
      <c r="E11" s="464"/>
      <c r="F11" s="464"/>
      <c r="G11" s="464"/>
      <c r="H11" s="464"/>
      <c r="I11" s="465"/>
      <c r="J11" s="559"/>
      <c r="K11" s="444"/>
      <c r="L11" s="445"/>
      <c r="M11" s="175"/>
      <c r="N11" s="609"/>
      <c r="O11" s="610"/>
      <c r="P11" s="611"/>
      <c r="Q11" s="124"/>
      <c r="R11" s="174"/>
    </row>
    <row r="12" spans="2:239" s="120" customFormat="1" ht="74.25" customHeight="1">
      <c r="B12" s="469" t="s">
        <v>23</v>
      </c>
      <c r="C12" s="470"/>
      <c r="D12" s="464" t="s">
        <v>484</v>
      </c>
      <c r="E12" s="464"/>
      <c r="F12" s="464"/>
      <c r="G12" s="464"/>
      <c r="H12" s="464"/>
      <c r="I12" s="465"/>
      <c r="J12" s="559"/>
      <c r="K12" s="444"/>
      <c r="L12" s="445"/>
      <c r="M12" s="125"/>
      <c r="N12" s="471"/>
      <c r="O12" s="472"/>
      <c r="P12" s="473"/>
      <c r="Q12" s="126"/>
      <c r="R12" s="174"/>
    </row>
    <row r="13" spans="2:239" s="120" customFormat="1" ht="34.5" customHeight="1">
      <c r="B13" s="452" t="s">
        <v>25</v>
      </c>
      <c r="C13" s="453"/>
      <c r="D13" s="605" t="s">
        <v>485</v>
      </c>
      <c r="E13" s="605"/>
      <c r="F13" s="605"/>
      <c r="G13" s="605"/>
      <c r="H13" s="605"/>
      <c r="I13" s="606"/>
      <c r="J13" s="559"/>
      <c r="K13" s="444"/>
      <c r="L13" s="445"/>
      <c r="M13" s="176"/>
      <c r="N13" s="456"/>
      <c r="O13" s="457"/>
      <c r="P13" s="458"/>
      <c r="Q13" s="177"/>
      <c r="R13" s="174"/>
    </row>
    <row r="14" spans="2:239" s="120" customFormat="1" ht="72" customHeight="1">
      <c r="B14" s="607" t="s">
        <v>486</v>
      </c>
      <c r="C14" s="608"/>
      <c r="D14" s="464" t="s">
        <v>487</v>
      </c>
      <c r="E14" s="464"/>
      <c r="F14" s="464"/>
      <c r="G14" s="464"/>
      <c r="H14" s="464"/>
      <c r="I14" s="465"/>
      <c r="J14" s="560"/>
      <c r="K14" s="446"/>
      <c r="L14" s="447"/>
      <c r="M14" s="178"/>
      <c r="N14" s="456"/>
      <c r="O14" s="457"/>
      <c r="P14" s="458"/>
      <c r="Q14" s="179"/>
      <c r="R14" s="174"/>
    </row>
    <row r="15" spans="2:239" ht="28.5" customHeight="1">
      <c r="B15" s="422" t="s">
        <v>30</v>
      </c>
      <c r="C15" s="423" t="s">
        <v>31</v>
      </c>
      <c r="D15" s="422" t="s">
        <v>400</v>
      </c>
      <c r="E15" s="422" t="s">
        <v>33</v>
      </c>
      <c r="F15" s="422" t="s">
        <v>34</v>
      </c>
      <c r="G15" s="427" t="s">
        <v>401</v>
      </c>
      <c r="H15" s="422" t="s">
        <v>36</v>
      </c>
      <c r="I15" s="422" t="s">
        <v>37</v>
      </c>
      <c r="J15" s="422"/>
      <c r="K15" s="422"/>
      <c r="L15" s="422"/>
      <c r="M15" s="422" t="s">
        <v>38</v>
      </c>
      <c r="N15" s="422"/>
      <c r="O15" s="421" t="s">
        <v>39</v>
      </c>
      <c r="P15" s="421"/>
      <c r="Q15" s="421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118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8"/>
      <c r="CF15" s="118"/>
      <c r="CG15" s="118"/>
      <c r="CH15" s="118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/>
      <c r="DG15" s="118"/>
      <c r="DH15" s="118"/>
      <c r="DI15" s="118"/>
      <c r="DJ15" s="118"/>
      <c r="DK15" s="118"/>
      <c r="DL15" s="118"/>
      <c r="DM15" s="118"/>
      <c r="DN15" s="118"/>
      <c r="DO15" s="118"/>
      <c r="DP15" s="118"/>
      <c r="DQ15" s="118"/>
      <c r="DR15" s="118"/>
      <c r="DS15" s="118"/>
      <c r="DT15" s="118"/>
      <c r="DU15" s="118"/>
      <c r="DV15" s="118"/>
      <c r="DW15" s="118"/>
      <c r="DX15" s="118"/>
      <c r="DY15" s="118"/>
      <c r="DZ15" s="118"/>
      <c r="EA15" s="118"/>
      <c r="EB15" s="118"/>
      <c r="EC15" s="118"/>
      <c r="ED15" s="118"/>
      <c r="EE15" s="118"/>
      <c r="EF15" s="118"/>
      <c r="EG15" s="118"/>
      <c r="EH15" s="118"/>
      <c r="EI15" s="118"/>
      <c r="EJ15" s="118"/>
      <c r="EK15" s="118"/>
      <c r="EL15" s="118"/>
      <c r="EM15" s="118"/>
      <c r="EN15" s="118"/>
      <c r="EO15" s="118"/>
      <c r="EP15" s="118"/>
      <c r="EQ15" s="118"/>
      <c r="ER15" s="118"/>
      <c r="ES15" s="118"/>
      <c r="ET15" s="118"/>
      <c r="EU15" s="118"/>
      <c r="EV15" s="118"/>
      <c r="EW15" s="118"/>
      <c r="EX15" s="118"/>
      <c r="EY15" s="118"/>
      <c r="EZ15" s="118"/>
      <c r="FA15" s="118"/>
      <c r="FB15" s="118"/>
      <c r="FC15" s="118"/>
      <c r="FD15" s="118"/>
      <c r="FE15" s="118"/>
      <c r="FF15" s="118"/>
      <c r="FG15" s="118"/>
      <c r="FH15" s="118"/>
      <c r="FI15" s="118"/>
      <c r="FJ15" s="118"/>
      <c r="FK15" s="118"/>
      <c r="FL15" s="118"/>
      <c r="FM15" s="118"/>
      <c r="FN15" s="118"/>
      <c r="FO15" s="118"/>
      <c r="FP15" s="118"/>
      <c r="FQ15" s="118"/>
      <c r="FR15" s="118"/>
      <c r="FS15" s="118"/>
      <c r="FT15" s="118"/>
      <c r="FU15" s="118"/>
      <c r="FV15" s="118"/>
      <c r="FW15" s="118"/>
      <c r="FX15" s="118"/>
      <c r="FY15" s="118"/>
      <c r="FZ15" s="118"/>
      <c r="GA15" s="118"/>
      <c r="GB15" s="118"/>
      <c r="GC15" s="118"/>
      <c r="GD15" s="118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  <c r="GO15" s="118"/>
      <c r="GP15" s="118"/>
      <c r="GQ15" s="118"/>
      <c r="GR15" s="118"/>
      <c r="GS15" s="118"/>
      <c r="GT15" s="118"/>
      <c r="GU15" s="118"/>
      <c r="GV15" s="118"/>
      <c r="GW15" s="118"/>
      <c r="GX15" s="118"/>
      <c r="GY15" s="118"/>
      <c r="GZ15" s="118"/>
      <c r="HA15" s="118"/>
      <c r="HB15" s="118"/>
      <c r="HC15" s="118"/>
      <c r="HD15" s="118"/>
      <c r="HE15" s="118"/>
      <c r="HF15" s="118"/>
      <c r="HG15" s="118"/>
      <c r="HH15" s="118"/>
      <c r="HI15" s="118"/>
      <c r="HJ15" s="118"/>
      <c r="HK15" s="118"/>
      <c r="HL15" s="118"/>
      <c r="HM15" s="118"/>
      <c r="HN15" s="118"/>
      <c r="HO15" s="118"/>
      <c r="HP15" s="118"/>
      <c r="HQ15" s="118"/>
      <c r="HR15" s="118"/>
      <c r="HS15" s="118"/>
      <c r="HT15" s="118"/>
      <c r="HU15" s="118"/>
      <c r="HV15" s="118"/>
      <c r="HW15" s="118"/>
      <c r="HX15" s="118"/>
      <c r="HY15" s="118"/>
      <c r="HZ15" s="118"/>
      <c r="IA15" s="118"/>
      <c r="IB15" s="118"/>
      <c r="IC15" s="118"/>
      <c r="ID15" s="118"/>
      <c r="IE15" s="118"/>
    </row>
    <row r="16" spans="2:239" ht="33.75" customHeight="1">
      <c r="B16" s="422"/>
      <c r="C16" s="423"/>
      <c r="D16" s="422"/>
      <c r="E16" s="422"/>
      <c r="F16" s="422"/>
      <c r="G16" s="422"/>
      <c r="H16" s="422"/>
      <c r="I16" s="422"/>
      <c r="J16" s="422"/>
      <c r="K16" s="422"/>
      <c r="L16" s="422"/>
      <c r="M16" s="422"/>
      <c r="N16" s="422"/>
      <c r="O16" s="422" t="s">
        <v>40</v>
      </c>
      <c r="P16" s="422" t="s">
        <v>41</v>
      </c>
      <c r="Q16" s="423" t="s">
        <v>42</v>
      </c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8"/>
      <c r="BL16" s="118"/>
      <c r="BM16" s="118"/>
      <c r="BN16" s="118"/>
      <c r="BO16" s="118"/>
      <c r="BP16" s="118"/>
      <c r="BQ16" s="118"/>
      <c r="BR16" s="118"/>
      <c r="BS16" s="118"/>
      <c r="BT16" s="118"/>
      <c r="BU16" s="118"/>
      <c r="BV16" s="118"/>
      <c r="BW16" s="118"/>
      <c r="BX16" s="118"/>
      <c r="BY16" s="118"/>
      <c r="BZ16" s="118"/>
      <c r="CA16" s="118"/>
      <c r="CB16" s="118"/>
      <c r="CC16" s="118"/>
      <c r="CD16" s="118"/>
      <c r="CE16" s="118"/>
      <c r="CF16" s="118"/>
      <c r="CG16" s="118"/>
      <c r="CH16" s="118"/>
      <c r="CI16" s="118"/>
      <c r="CJ16" s="118"/>
      <c r="CK16" s="118"/>
      <c r="CL16" s="118"/>
      <c r="CM16" s="118"/>
      <c r="CN16" s="118"/>
      <c r="CO16" s="118"/>
      <c r="CP16" s="118"/>
      <c r="CQ16" s="118"/>
      <c r="CR16" s="118"/>
      <c r="CS16" s="118"/>
      <c r="CT16" s="118"/>
      <c r="CU16" s="118"/>
      <c r="CV16" s="118"/>
      <c r="CW16" s="118"/>
      <c r="CX16" s="118"/>
      <c r="CY16" s="118"/>
      <c r="CZ16" s="118"/>
      <c r="DA16" s="118"/>
      <c r="DB16" s="118"/>
      <c r="DC16" s="118"/>
      <c r="DD16" s="118"/>
      <c r="DE16" s="118"/>
      <c r="DF16" s="118"/>
      <c r="DG16" s="118"/>
      <c r="DH16" s="118"/>
      <c r="DI16" s="118"/>
      <c r="DJ16" s="118"/>
      <c r="DK16" s="118"/>
      <c r="DL16" s="118"/>
      <c r="DM16" s="118"/>
      <c r="DN16" s="118"/>
      <c r="DO16" s="118"/>
      <c r="DP16" s="118"/>
      <c r="DQ16" s="118"/>
      <c r="DR16" s="118"/>
      <c r="DS16" s="118"/>
      <c r="DT16" s="118"/>
      <c r="DU16" s="118"/>
      <c r="DV16" s="118"/>
      <c r="DW16" s="118"/>
      <c r="DX16" s="118"/>
      <c r="DY16" s="118"/>
      <c r="DZ16" s="118"/>
      <c r="EA16" s="118"/>
      <c r="EB16" s="118"/>
      <c r="EC16" s="118"/>
      <c r="ED16" s="118"/>
      <c r="EE16" s="118"/>
      <c r="EF16" s="118"/>
      <c r="EG16" s="118"/>
      <c r="EH16" s="118"/>
      <c r="EI16" s="118"/>
      <c r="EJ16" s="118"/>
      <c r="EK16" s="118"/>
      <c r="EL16" s="118"/>
      <c r="EM16" s="118"/>
      <c r="EN16" s="118"/>
      <c r="EO16" s="118"/>
      <c r="EP16" s="118"/>
      <c r="EQ16" s="118"/>
      <c r="ER16" s="118"/>
      <c r="ES16" s="118"/>
      <c r="ET16" s="118"/>
      <c r="EU16" s="118"/>
      <c r="EV16" s="118"/>
      <c r="EW16" s="118"/>
      <c r="EX16" s="118"/>
      <c r="EY16" s="118"/>
      <c r="EZ16" s="118"/>
      <c r="FA16" s="118"/>
      <c r="FB16" s="118"/>
      <c r="FC16" s="118"/>
      <c r="FD16" s="118"/>
      <c r="FE16" s="118"/>
      <c r="FF16" s="118"/>
      <c r="FG16" s="118"/>
      <c r="FH16" s="118"/>
      <c r="FI16" s="118"/>
      <c r="FJ16" s="118"/>
      <c r="FK16" s="118"/>
      <c r="FL16" s="118"/>
      <c r="FM16" s="118"/>
      <c r="FN16" s="118"/>
      <c r="FO16" s="118"/>
      <c r="FP16" s="118"/>
      <c r="FQ16" s="118"/>
      <c r="FR16" s="118"/>
      <c r="FS16" s="118"/>
      <c r="FT16" s="118"/>
      <c r="FU16" s="118"/>
      <c r="FV16" s="118"/>
      <c r="FW16" s="118"/>
      <c r="FX16" s="118"/>
      <c r="FY16" s="118"/>
      <c r="FZ16" s="118"/>
      <c r="GA16" s="118"/>
      <c r="GB16" s="118"/>
      <c r="GC16" s="118"/>
      <c r="GD16" s="118"/>
      <c r="GE16" s="118"/>
      <c r="GF16" s="118"/>
      <c r="GG16" s="118"/>
      <c r="GH16" s="118"/>
      <c r="GI16" s="118"/>
      <c r="GJ16" s="118"/>
      <c r="GK16" s="118"/>
      <c r="GL16" s="118"/>
      <c r="GM16" s="118"/>
      <c r="GN16" s="118"/>
      <c r="GO16" s="118"/>
      <c r="GP16" s="118"/>
      <c r="GQ16" s="118"/>
      <c r="GR16" s="118"/>
      <c r="GS16" s="118"/>
      <c r="GT16" s="118"/>
      <c r="GU16" s="118"/>
      <c r="GV16" s="118"/>
      <c r="GW16" s="118"/>
      <c r="GX16" s="118"/>
      <c r="GY16" s="118"/>
      <c r="GZ16" s="118"/>
      <c r="HA16" s="118"/>
      <c r="HB16" s="118"/>
      <c r="HC16" s="118"/>
      <c r="HD16" s="118"/>
      <c r="HE16" s="118"/>
      <c r="HF16" s="118"/>
      <c r="HG16" s="118"/>
      <c r="HH16" s="118"/>
      <c r="HI16" s="118"/>
      <c r="HJ16" s="118"/>
      <c r="HK16" s="118"/>
      <c r="HL16" s="118"/>
      <c r="HM16" s="118"/>
      <c r="HN16" s="118"/>
      <c r="HO16" s="118"/>
      <c r="HP16" s="118"/>
      <c r="HQ16" s="118"/>
      <c r="HR16" s="118"/>
      <c r="HS16" s="118"/>
      <c r="HT16" s="118"/>
      <c r="HU16" s="118"/>
      <c r="HV16" s="118"/>
      <c r="HW16" s="118"/>
      <c r="HX16" s="118"/>
      <c r="HY16" s="118"/>
      <c r="HZ16" s="118"/>
      <c r="IA16" s="118"/>
      <c r="IB16" s="118"/>
      <c r="IC16" s="118"/>
      <c r="ID16" s="118"/>
      <c r="IE16" s="118"/>
    </row>
    <row r="17" spans="2:239" ht="39.75" customHeight="1" thickBot="1">
      <c r="B17" s="424"/>
      <c r="C17" s="604"/>
      <c r="D17" s="424"/>
      <c r="E17" s="424"/>
      <c r="F17" s="424"/>
      <c r="G17" s="424"/>
      <c r="H17" s="424"/>
      <c r="I17" s="180" t="s">
        <v>43</v>
      </c>
      <c r="J17" s="181" t="s">
        <v>44</v>
      </c>
      <c r="K17" s="181" t="s">
        <v>45</v>
      </c>
      <c r="L17" s="182" t="s">
        <v>46</v>
      </c>
      <c r="M17" s="180" t="s">
        <v>47</v>
      </c>
      <c r="N17" s="183" t="s">
        <v>48</v>
      </c>
      <c r="O17" s="424"/>
      <c r="P17" s="424"/>
      <c r="Q17" s="604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8"/>
      <c r="BM17" s="118"/>
      <c r="BN17" s="118"/>
      <c r="BO17" s="118"/>
      <c r="BP17" s="118"/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D17" s="118"/>
      <c r="CE17" s="118"/>
      <c r="CF17" s="118"/>
      <c r="CG17" s="118"/>
      <c r="CH17" s="118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8"/>
      <c r="EO17" s="118"/>
      <c r="EP17" s="118"/>
      <c r="EQ17" s="118"/>
      <c r="ER17" s="118"/>
      <c r="ES17" s="118"/>
      <c r="ET17" s="118"/>
      <c r="EU17" s="118"/>
      <c r="EV17" s="118"/>
      <c r="EW17" s="118"/>
      <c r="EX17" s="118"/>
      <c r="EY17" s="118"/>
      <c r="EZ17" s="118"/>
      <c r="FA17" s="118"/>
      <c r="FB17" s="118"/>
      <c r="FC17" s="118"/>
      <c r="FD17" s="118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  <c r="FU17" s="118"/>
      <c r="FV17" s="118"/>
      <c r="FW17" s="118"/>
      <c r="FX17" s="118"/>
      <c r="FY17" s="118"/>
      <c r="FZ17" s="118"/>
      <c r="GA17" s="118"/>
      <c r="GB17" s="118"/>
      <c r="GC17" s="118"/>
      <c r="GD17" s="118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  <c r="GO17" s="118"/>
      <c r="GP17" s="118"/>
      <c r="GQ17" s="118"/>
      <c r="GR17" s="118"/>
      <c r="GS17" s="118"/>
      <c r="GT17" s="118"/>
      <c r="GU17" s="118"/>
      <c r="GV17" s="118"/>
      <c r="GW17" s="118"/>
      <c r="GX17" s="118"/>
      <c r="GY17" s="118"/>
      <c r="GZ17" s="118"/>
      <c r="HA17" s="118"/>
      <c r="HB17" s="118"/>
      <c r="HC17" s="118"/>
      <c r="HD17" s="118"/>
      <c r="HE17" s="118"/>
      <c r="HF17" s="118"/>
      <c r="HG17" s="118"/>
      <c r="HH17" s="118"/>
      <c r="HI17" s="118"/>
      <c r="HJ17" s="118"/>
      <c r="HK17" s="118"/>
      <c r="HL17" s="118"/>
      <c r="HM17" s="118"/>
      <c r="HN17" s="118"/>
      <c r="HO17" s="118"/>
      <c r="HP17" s="118"/>
      <c r="HQ17" s="118"/>
      <c r="HR17" s="118"/>
      <c r="HS17" s="118"/>
      <c r="HT17" s="118"/>
      <c r="HU17" s="118"/>
      <c r="HV17" s="118"/>
      <c r="HW17" s="118"/>
      <c r="HX17" s="118"/>
      <c r="HY17" s="118"/>
      <c r="HZ17" s="118"/>
      <c r="IA17" s="118"/>
      <c r="IB17" s="118"/>
      <c r="IC17" s="118"/>
      <c r="ID17" s="118"/>
      <c r="IE17" s="118"/>
    </row>
    <row r="18" spans="2:239" ht="40.5" customHeight="1">
      <c r="B18" s="588" t="s">
        <v>488</v>
      </c>
      <c r="C18" s="597" t="s">
        <v>489</v>
      </c>
      <c r="D18" s="184" t="s">
        <v>116</v>
      </c>
      <c r="E18" s="598" t="s">
        <v>59</v>
      </c>
      <c r="F18" s="185">
        <v>21</v>
      </c>
      <c r="G18" s="184" t="s">
        <v>116</v>
      </c>
      <c r="H18" s="186">
        <f t="shared" ref="H18:H31" si="0">+I18</f>
        <v>10800000</v>
      </c>
      <c r="I18" s="187">
        <f>6000000+4800000</f>
        <v>10800000</v>
      </c>
      <c r="J18" s="188"/>
      <c r="K18" s="189"/>
      <c r="L18" s="188"/>
      <c r="M18" s="190">
        <v>45292</v>
      </c>
      <c r="N18" s="191">
        <v>45565</v>
      </c>
      <c r="O18" s="599">
        <f>+F19/F18</f>
        <v>1</v>
      </c>
      <c r="P18" s="599">
        <f>+H19/H18</f>
        <v>1</v>
      </c>
      <c r="Q18" s="593">
        <f>+(O18*O18)/P18</f>
        <v>1</v>
      </c>
    </row>
    <row r="19" spans="2:239" ht="40.5" customHeight="1">
      <c r="B19" s="589"/>
      <c r="C19" s="596"/>
      <c r="D19" s="135" t="s">
        <v>53</v>
      </c>
      <c r="E19" s="585"/>
      <c r="F19" s="192">
        <v>21</v>
      </c>
      <c r="G19" s="135" t="s">
        <v>54</v>
      </c>
      <c r="H19" s="193">
        <f t="shared" si="0"/>
        <v>10800000</v>
      </c>
      <c r="I19" s="193">
        <v>10800000</v>
      </c>
      <c r="J19" s="194"/>
      <c r="K19" s="195"/>
      <c r="L19" s="194"/>
      <c r="M19" s="196">
        <v>45292</v>
      </c>
      <c r="N19" s="197">
        <v>45565</v>
      </c>
      <c r="O19" s="587"/>
      <c r="P19" s="587"/>
      <c r="Q19" s="594"/>
    </row>
    <row r="20" spans="2:239" ht="40.5" customHeight="1">
      <c r="B20" s="589"/>
      <c r="C20" s="595" t="s">
        <v>490</v>
      </c>
      <c r="D20" s="135" t="s">
        <v>116</v>
      </c>
      <c r="E20" s="585" t="s">
        <v>59</v>
      </c>
      <c r="F20" s="192">
        <v>21</v>
      </c>
      <c r="G20" s="135" t="s">
        <v>116</v>
      </c>
      <c r="H20" s="193">
        <f t="shared" si="0"/>
        <v>92900000</v>
      </c>
      <c r="I20" s="198">
        <f>84500000+8400000</f>
        <v>92900000</v>
      </c>
      <c r="J20" s="194"/>
      <c r="K20" s="195"/>
      <c r="L20" s="194"/>
      <c r="M20" s="196">
        <v>45292</v>
      </c>
      <c r="N20" s="197">
        <v>45565</v>
      </c>
      <c r="O20" s="587">
        <f>+F21/F20</f>
        <v>1</v>
      </c>
      <c r="P20" s="587">
        <f>+H21/H20</f>
        <v>6.4585575888051666E-2</v>
      </c>
      <c r="Q20" s="594">
        <f>+(O20*O20)/P20</f>
        <v>15.483333333333334</v>
      </c>
    </row>
    <row r="21" spans="2:239" ht="40.5" customHeight="1">
      <c r="B21" s="589"/>
      <c r="C21" s="596"/>
      <c r="D21" s="135" t="s">
        <v>53</v>
      </c>
      <c r="E21" s="585"/>
      <c r="F21" s="192">
        <v>21</v>
      </c>
      <c r="G21" s="135" t="s">
        <v>54</v>
      </c>
      <c r="H21" s="193">
        <f t="shared" si="0"/>
        <v>6000000</v>
      </c>
      <c r="I21" s="193">
        <v>6000000</v>
      </c>
      <c r="J21" s="194"/>
      <c r="K21" s="195"/>
      <c r="L21" s="194"/>
      <c r="M21" s="196">
        <v>45292</v>
      </c>
      <c r="N21" s="197">
        <v>45565</v>
      </c>
      <c r="O21" s="587"/>
      <c r="P21" s="587"/>
      <c r="Q21" s="594"/>
    </row>
    <row r="22" spans="2:239" ht="40.5" customHeight="1">
      <c r="B22" s="589"/>
      <c r="C22" s="595" t="s">
        <v>491</v>
      </c>
      <c r="D22" s="135" t="s">
        <v>116</v>
      </c>
      <c r="E22" s="585" t="s">
        <v>59</v>
      </c>
      <c r="F22" s="192">
        <v>21</v>
      </c>
      <c r="G22" s="135" t="s">
        <v>116</v>
      </c>
      <c r="H22" s="193">
        <f t="shared" si="0"/>
        <v>7200000</v>
      </c>
      <c r="I22" s="199">
        <v>7200000</v>
      </c>
      <c r="J22" s="194"/>
      <c r="K22" s="195"/>
      <c r="L22" s="194"/>
      <c r="M22" s="196">
        <v>45292</v>
      </c>
      <c r="N22" s="197">
        <v>45565</v>
      </c>
      <c r="O22" s="587">
        <f>+F23/F22</f>
        <v>1</v>
      </c>
      <c r="P22" s="587">
        <f>+H23/H22</f>
        <v>0.66666666666666663</v>
      </c>
      <c r="Q22" s="594">
        <f>+(O22*O22)/P22</f>
        <v>1.5</v>
      </c>
    </row>
    <row r="23" spans="2:239" ht="40.5" customHeight="1">
      <c r="B23" s="589"/>
      <c r="C23" s="596"/>
      <c r="D23" s="135" t="s">
        <v>53</v>
      </c>
      <c r="E23" s="585"/>
      <c r="F23" s="192">
        <v>21</v>
      </c>
      <c r="G23" s="135" t="s">
        <v>54</v>
      </c>
      <c r="H23" s="193">
        <f t="shared" si="0"/>
        <v>4800000</v>
      </c>
      <c r="I23" s="193">
        <v>4800000</v>
      </c>
      <c r="J23" s="194"/>
      <c r="K23" s="195"/>
      <c r="L23" s="194"/>
      <c r="M23" s="196">
        <v>45292</v>
      </c>
      <c r="N23" s="197">
        <v>45565</v>
      </c>
      <c r="O23" s="587"/>
      <c r="P23" s="587"/>
      <c r="Q23" s="594"/>
    </row>
    <row r="24" spans="2:239" ht="40.5" customHeight="1">
      <c r="B24" s="589"/>
      <c r="C24" s="595" t="s">
        <v>492</v>
      </c>
      <c r="D24" s="135" t="s">
        <v>116</v>
      </c>
      <c r="E24" s="585" t="s">
        <v>59</v>
      </c>
      <c r="F24" s="192">
        <v>47</v>
      </c>
      <c r="G24" s="135" t="s">
        <v>116</v>
      </c>
      <c r="H24" s="193">
        <f t="shared" si="0"/>
        <v>60400000</v>
      </c>
      <c r="I24" s="199">
        <f>11900000+11900000+12600000+14000000+10000000</f>
        <v>60400000</v>
      </c>
      <c r="J24" s="194"/>
      <c r="K24" s="195"/>
      <c r="L24" s="194"/>
      <c r="M24" s="196">
        <v>45292</v>
      </c>
      <c r="N24" s="197">
        <v>45565</v>
      </c>
      <c r="O24" s="587">
        <f>+F25/F24</f>
        <v>1</v>
      </c>
      <c r="P24" s="587">
        <f>+H25/H24</f>
        <v>0.7483443708609272</v>
      </c>
      <c r="Q24" s="594">
        <f>+(O24*O24)/P24</f>
        <v>1.3362831858407078</v>
      </c>
    </row>
    <row r="25" spans="2:239" ht="40.5" customHeight="1" thickBot="1">
      <c r="B25" s="590"/>
      <c r="C25" s="600"/>
      <c r="D25" s="200" t="s">
        <v>53</v>
      </c>
      <c r="E25" s="601"/>
      <c r="F25" s="201">
        <v>47</v>
      </c>
      <c r="G25" s="200" t="s">
        <v>54</v>
      </c>
      <c r="H25" s="202">
        <f t="shared" si="0"/>
        <v>45200000</v>
      </c>
      <c r="I25" s="202">
        <f>10200000+10200000+10800000+14000000</f>
        <v>45200000</v>
      </c>
      <c r="J25" s="203"/>
      <c r="K25" s="204"/>
      <c r="L25" s="203"/>
      <c r="M25" s="205">
        <v>45292</v>
      </c>
      <c r="N25" s="206">
        <v>45565</v>
      </c>
      <c r="O25" s="602"/>
      <c r="P25" s="602"/>
      <c r="Q25" s="603"/>
    </row>
    <row r="26" spans="2:239" ht="40.5" customHeight="1">
      <c r="B26" s="588" t="s">
        <v>493</v>
      </c>
      <c r="C26" s="597" t="s">
        <v>494</v>
      </c>
      <c r="D26" s="184" t="s">
        <v>51</v>
      </c>
      <c r="E26" s="598" t="s">
        <v>59</v>
      </c>
      <c r="F26" s="207">
        <v>500</v>
      </c>
      <c r="G26" s="184" t="s">
        <v>51</v>
      </c>
      <c r="H26" s="186">
        <f t="shared" si="0"/>
        <v>169000000</v>
      </c>
      <c r="I26" s="187">
        <f>7700000+84500000+10500000+8000000+12000000+13300000+9000000+11200000+12800000</f>
        <v>169000000</v>
      </c>
      <c r="J26" s="189"/>
      <c r="K26" s="189"/>
      <c r="L26" s="189"/>
      <c r="M26" s="190">
        <v>45292</v>
      </c>
      <c r="N26" s="191">
        <v>45565</v>
      </c>
      <c r="O26" s="599">
        <f>+F27/F26</f>
        <v>1</v>
      </c>
      <c r="P26" s="599">
        <f>+H27/H26</f>
        <v>0.91064710059171594</v>
      </c>
      <c r="Q26" s="593">
        <f>+(O26*O26)/P26</f>
        <v>1.0981202261010052</v>
      </c>
    </row>
    <row r="27" spans="2:239" ht="40.5" customHeight="1">
      <c r="B27" s="589"/>
      <c r="C27" s="596"/>
      <c r="D27" s="135" t="s">
        <v>53</v>
      </c>
      <c r="E27" s="585"/>
      <c r="F27" s="208">
        <v>500</v>
      </c>
      <c r="G27" s="135" t="s">
        <v>54</v>
      </c>
      <c r="H27" s="199">
        <f t="shared" si="0"/>
        <v>153899360</v>
      </c>
      <c r="I27" s="199">
        <v>153899360</v>
      </c>
      <c r="J27" s="195"/>
      <c r="K27" s="195"/>
      <c r="L27" s="195"/>
      <c r="M27" s="196">
        <v>45292</v>
      </c>
      <c r="N27" s="197">
        <v>45565</v>
      </c>
      <c r="O27" s="587"/>
      <c r="P27" s="587"/>
      <c r="Q27" s="594"/>
    </row>
    <row r="28" spans="2:239" ht="40.5" customHeight="1">
      <c r="B28" s="589"/>
      <c r="C28" s="595" t="s">
        <v>495</v>
      </c>
      <c r="D28" s="135" t="s">
        <v>51</v>
      </c>
      <c r="E28" s="585" t="s">
        <v>59</v>
      </c>
      <c r="F28" s="208">
        <v>25</v>
      </c>
      <c r="G28" s="135" t="s">
        <v>51</v>
      </c>
      <c r="H28" s="193">
        <f t="shared" si="0"/>
        <v>414816667</v>
      </c>
      <c r="I28" s="198">
        <f>14816667+400000000</f>
        <v>414816667</v>
      </c>
      <c r="J28" s="195"/>
      <c r="K28" s="195"/>
      <c r="L28" s="195"/>
      <c r="M28" s="196">
        <v>45292</v>
      </c>
      <c r="N28" s="197">
        <v>45565</v>
      </c>
      <c r="O28" s="587">
        <f>+F29/F28</f>
        <v>1</v>
      </c>
      <c r="P28" s="587">
        <f>+H29/H28</f>
        <v>2.5513278134506587E-2</v>
      </c>
      <c r="Q28" s="594">
        <f>+(O28*O28)/P28</f>
        <v>39.195276856544154</v>
      </c>
    </row>
    <row r="29" spans="2:239" ht="40.5" customHeight="1">
      <c r="B29" s="589"/>
      <c r="C29" s="596"/>
      <c r="D29" s="135" t="s">
        <v>53</v>
      </c>
      <c r="E29" s="585"/>
      <c r="F29" s="208">
        <v>25</v>
      </c>
      <c r="G29" s="135" t="s">
        <v>54</v>
      </c>
      <c r="H29" s="199">
        <f t="shared" si="0"/>
        <v>10583333</v>
      </c>
      <c r="I29" s="199">
        <v>10583333</v>
      </c>
      <c r="J29" s="195"/>
      <c r="K29" s="195"/>
      <c r="L29" s="195"/>
      <c r="M29" s="196">
        <v>45292</v>
      </c>
      <c r="N29" s="197">
        <v>45565</v>
      </c>
      <c r="O29" s="587"/>
      <c r="P29" s="587"/>
      <c r="Q29" s="594"/>
    </row>
    <row r="30" spans="2:239" ht="40.5" customHeight="1">
      <c r="B30" s="589"/>
      <c r="C30" s="595" t="s">
        <v>496</v>
      </c>
      <c r="D30" s="135" t="s">
        <v>51</v>
      </c>
      <c r="E30" s="585" t="s">
        <v>59</v>
      </c>
      <c r="F30" s="208">
        <v>25</v>
      </c>
      <c r="G30" s="135" t="s">
        <v>51</v>
      </c>
      <c r="H30" s="193">
        <f t="shared" si="0"/>
        <v>287708333</v>
      </c>
      <c r="I30" s="199">
        <f>10000000+44450000+14000000+12600000+7408333+14000000+19600000+12000000+15000000+50000000+88650000</f>
        <v>287708333</v>
      </c>
      <c r="J30" s="195"/>
      <c r="K30" s="195"/>
      <c r="L30" s="195"/>
      <c r="M30" s="196">
        <v>45292</v>
      </c>
      <c r="N30" s="197">
        <v>45565</v>
      </c>
      <c r="O30" s="587">
        <f>+F31/F30</f>
        <v>1</v>
      </c>
      <c r="P30" s="587">
        <f>+H31/H30</f>
        <v>0.40124547591744586</v>
      </c>
      <c r="Q30" s="594">
        <f>+(O30*O30)/P30</f>
        <v>2.4922399379419913</v>
      </c>
    </row>
    <row r="31" spans="2:239" ht="40.5" customHeight="1" thickBot="1">
      <c r="B31" s="590"/>
      <c r="C31" s="600"/>
      <c r="D31" s="200" t="s">
        <v>53</v>
      </c>
      <c r="E31" s="601"/>
      <c r="F31" s="209">
        <v>25</v>
      </c>
      <c r="G31" s="200" t="s">
        <v>54</v>
      </c>
      <c r="H31" s="210">
        <f t="shared" si="0"/>
        <v>115441667</v>
      </c>
      <c r="I31" s="210">
        <v>115441667</v>
      </c>
      <c r="J31" s="204"/>
      <c r="K31" s="204"/>
      <c r="L31" s="204"/>
      <c r="M31" s="205">
        <v>45292</v>
      </c>
      <c r="N31" s="206">
        <v>45565</v>
      </c>
      <c r="O31" s="602"/>
      <c r="P31" s="602"/>
      <c r="Q31" s="603"/>
    </row>
    <row r="32" spans="2:239" ht="31.5" customHeight="1">
      <c r="B32" s="583"/>
      <c r="C32" s="584" t="s">
        <v>62</v>
      </c>
      <c r="D32" s="211" t="s">
        <v>51</v>
      </c>
      <c r="E32" s="406"/>
      <c r="F32" s="212"/>
      <c r="G32" s="211" t="s">
        <v>51</v>
      </c>
      <c r="H32" s="213">
        <f>+H18+H20+H22+H24+H26+H28+H30</f>
        <v>1042825000</v>
      </c>
      <c r="I32" s="213">
        <f>+I18+I20+I22+I24+I26+I28+I30</f>
        <v>1042825000</v>
      </c>
      <c r="J32" s="214"/>
      <c r="K32" s="214"/>
      <c r="L32" s="214"/>
      <c r="M32" s="215"/>
      <c r="N32" s="216"/>
      <c r="O32" s="586"/>
      <c r="P32" s="586"/>
      <c r="Q32" s="591"/>
    </row>
    <row r="33" spans="2:41" ht="31.5" customHeight="1">
      <c r="B33" s="403"/>
      <c r="C33" s="423"/>
      <c r="D33" s="135" t="s">
        <v>53</v>
      </c>
      <c r="E33" s="585"/>
      <c r="F33" s="144"/>
      <c r="G33" s="135" t="s">
        <v>54</v>
      </c>
      <c r="H33" s="193">
        <f>+H19+H21+H23+H25+H27+H29+H31</f>
        <v>346724360</v>
      </c>
      <c r="I33" s="193">
        <f>+I19+I21+I23+I25+I27+I29+I31</f>
        <v>346724360</v>
      </c>
      <c r="J33" s="195"/>
      <c r="K33" s="195"/>
      <c r="L33" s="195"/>
      <c r="M33" s="196"/>
      <c r="N33" s="197"/>
      <c r="O33" s="587"/>
      <c r="P33" s="587"/>
      <c r="Q33" s="592"/>
    </row>
    <row r="34" spans="2:41" ht="31.5" customHeight="1">
      <c r="D34" s="149"/>
      <c r="H34" s="150"/>
      <c r="I34" s="217"/>
      <c r="J34" s="152"/>
      <c r="K34" s="152"/>
      <c r="L34" s="152"/>
      <c r="M34" s="218"/>
      <c r="N34" s="218"/>
      <c r="O34" s="151"/>
      <c r="P34" s="154"/>
      <c r="Q34" s="155"/>
      <c r="R34" s="154"/>
    </row>
    <row r="35" spans="2:41" ht="19.5" customHeight="1" thickBot="1">
      <c r="B35" s="389" t="s">
        <v>63</v>
      </c>
      <c r="C35" s="389"/>
      <c r="D35" s="390" t="s">
        <v>64</v>
      </c>
      <c r="E35" s="390"/>
      <c r="F35" s="390"/>
      <c r="G35" s="390"/>
      <c r="H35" s="390"/>
      <c r="I35" s="390"/>
      <c r="J35" s="156" t="s">
        <v>65</v>
      </c>
      <c r="K35" s="390" t="s">
        <v>66</v>
      </c>
      <c r="L35" s="390"/>
      <c r="M35" s="391" t="s">
        <v>67</v>
      </c>
      <c r="N35" s="392"/>
      <c r="O35" s="392"/>
      <c r="P35" s="392"/>
      <c r="Q35" s="392"/>
    </row>
    <row r="36" spans="2:41" ht="26.25" customHeight="1">
      <c r="B36" s="563" t="s">
        <v>497</v>
      </c>
      <c r="C36" s="564"/>
      <c r="D36" s="533" t="s">
        <v>498</v>
      </c>
      <c r="E36" s="534"/>
      <c r="F36" s="534"/>
      <c r="G36" s="534"/>
      <c r="H36" s="534"/>
      <c r="I36" s="535"/>
      <c r="J36" s="567" t="s">
        <v>59</v>
      </c>
      <c r="K36" s="219" t="s">
        <v>51</v>
      </c>
      <c r="L36" s="220">
        <v>1800</v>
      </c>
      <c r="M36" s="388" t="s">
        <v>499</v>
      </c>
      <c r="N36" s="388"/>
      <c r="O36" s="388"/>
      <c r="P36" s="388"/>
      <c r="Q36" s="388"/>
    </row>
    <row r="37" spans="2:41" ht="18" customHeight="1" thickBot="1">
      <c r="B37" s="565"/>
      <c r="C37" s="566"/>
      <c r="D37" s="539"/>
      <c r="E37" s="540"/>
      <c r="F37" s="540"/>
      <c r="G37" s="540"/>
      <c r="H37" s="540"/>
      <c r="I37" s="541"/>
      <c r="J37" s="568"/>
      <c r="K37" s="219" t="s">
        <v>53</v>
      </c>
      <c r="L37" s="220">
        <f>+F19+F21+F23+F25+F27+F29+F31</f>
        <v>660</v>
      </c>
      <c r="M37" s="388"/>
      <c r="N37" s="388"/>
      <c r="O37" s="388"/>
      <c r="P37" s="388"/>
      <c r="Q37" s="388"/>
    </row>
    <row r="38" spans="2:41" ht="18.75" customHeight="1">
      <c r="B38" s="563"/>
      <c r="C38" s="569"/>
      <c r="D38" s="572" t="s">
        <v>500</v>
      </c>
      <c r="E38" s="573"/>
      <c r="F38" s="573"/>
      <c r="G38" s="573"/>
      <c r="H38" s="573"/>
      <c r="I38" s="574"/>
      <c r="J38" s="567" t="s">
        <v>59</v>
      </c>
      <c r="K38" s="219" t="s">
        <v>51</v>
      </c>
      <c r="L38" s="220"/>
      <c r="M38" s="375" t="s">
        <v>433</v>
      </c>
      <c r="N38" s="375"/>
      <c r="O38" s="375"/>
      <c r="P38" s="375"/>
      <c r="Q38" s="375"/>
    </row>
    <row r="39" spans="2:41" ht="14.25" customHeight="1" thickBot="1">
      <c r="B39" s="570"/>
      <c r="C39" s="571"/>
      <c r="D39" s="575"/>
      <c r="E39" s="576"/>
      <c r="F39" s="576"/>
      <c r="G39" s="576"/>
      <c r="H39" s="576"/>
      <c r="I39" s="577"/>
      <c r="J39" s="568"/>
      <c r="K39" s="219" t="s">
        <v>53</v>
      </c>
      <c r="L39" s="220"/>
      <c r="M39" s="375"/>
      <c r="N39" s="375"/>
      <c r="O39" s="375"/>
      <c r="P39" s="375"/>
      <c r="Q39" s="375"/>
    </row>
    <row r="40" spans="2:41" ht="15.75">
      <c r="B40" s="578"/>
      <c r="C40" s="579"/>
      <c r="D40" s="572"/>
      <c r="E40" s="573"/>
      <c r="F40" s="573"/>
      <c r="G40" s="573"/>
      <c r="H40" s="573"/>
      <c r="I40" s="574"/>
      <c r="J40" s="567" t="s">
        <v>59</v>
      </c>
      <c r="K40" s="219" t="s">
        <v>51</v>
      </c>
      <c r="L40" s="220"/>
      <c r="M40" s="582" t="s">
        <v>501</v>
      </c>
      <c r="N40" s="582"/>
      <c r="O40" s="582"/>
      <c r="P40" s="582"/>
      <c r="Q40" s="582"/>
    </row>
    <row r="41" spans="2:41" ht="16.5" thickBot="1">
      <c r="B41" s="580"/>
      <c r="C41" s="581"/>
      <c r="D41" s="575"/>
      <c r="E41" s="576"/>
      <c r="F41" s="576"/>
      <c r="G41" s="576"/>
      <c r="H41" s="576"/>
      <c r="I41" s="577"/>
      <c r="J41" s="568"/>
      <c r="K41" s="219" t="s">
        <v>53</v>
      </c>
      <c r="L41" s="220"/>
      <c r="M41" s="582"/>
      <c r="N41" s="582"/>
      <c r="O41" s="582"/>
      <c r="P41" s="582"/>
      <c r="Q41" s="582"/>
    </row>
    <row r="42" spans="2:41" ht="15" customHeight="1">
      <c r="B42" s="369" t="s">
        <v>438</v>
      </c>
      <c r="C42" s="370"/>
      <c r="D42" s="370"/>
      <c r="E42" s="370"/>
      <c r="F42" s="370"/>
      <c r="G42" s="370"/>
      <c r="H42" s="370"/>
      <c r="I42" s="370"/>
      <c r="J42" s="370"/>
      <c r="K42" s="370"/>
      <c r="L42" s="371"/>
      <c r="M42" s="375" t="s">
        <v>72</v>
      </c>
      <c r="N42" s="375"/>
      <c r="O42" s="375"/>
      <c r="P42" s="375"/>
      <c r="Q42" s="375"/>
    </row>
    <row r="43" spans="2:41" ht="29.25" customHeight="1">
      <c r="B43" s="372"/>
      <c r="C43" s="373"/>
      <c r="D43" s="373"/>
      <c r="E43" s="373"/>
      <c r="F43" s="373"/>
      <c r="G43" s="373"/>
      <c r="H43" s="373"/>
      <c r="I43" s="373"/>
      <c r="J43" s="373"/>
      <c r="K43" s="373"/>
      <c r="L43" s="374"/>
      <c r="M43" s="375"/>
      <c r="N43" s="375"/>
      <c r="O43" s="375"/>
      <c r="P43" s="375"/>
      <c r="Q43" s="375"/>
    </row>
    <row r="44" spans="2:41">
      <c r="M44" s="161"/>
      <c r="N44" s="161"/>
    </row>
    <row r="45" spans="2:41" ht="15.75">
      <c r="G45" s="221"/>
      <c r="I45" s="222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</row>
    <row r="46" spans="2:41" ht="15.75">
      <c r="G46" s="221"/>
      <c r="I46" s="222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</row>
    <row r="47" spans="2:41" ht="15.75"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</row>
    <row r="48" spans="2:41" ht="15.75">
      <c r="G48" s="224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</row>
    <row r="49" spans="7:41" ht="15.75">
      <c r="G49" s="224"/>
      <c r="I49" s="225"/>
      <c r="R49" s="223"/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</row>
    <row r="50" spans="7:41" ht="15.75">
      <c r="G50" s="224"/>
      <c r="I50" s="221"/>
      <c r="R50" s="223"/>
      <c r="S50" s="223"/>
      <c r="T50" s="223"/>
      <c r="U50" s="223"/>
      <c r="V50" s="223"/>
      <c r="W50" s="223"/>
      <c r="X50" s="223"/>
      <c r="Y50" s="223"/>
      <c r="Z50" s="223"/>
      <c r="AA50" s="223"/>
      <c r="AB50" s="223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</row>
    <row r="51" spans="7:41">
      <c r="G51" s="224"/>
    </row>
    <row r="52" spans="7:41">
      <c r="G52" s="224"/>
    </row>
    <row r="53" spans="7:41" ht="15.75">
      <c r="G53" s="224"/>
      <c r="I53" s="221"/>
      <c r="R53" s="223"/>
      <c r="S53" s="223"/>
      <c r="T53" s="223"/>
      <c r="U53" s="223"/>
      <c r="V53" s="223"/>
      <c r="W53" s="223"/>
      <c r="X53" s="223"/>
      <c r="Y53" s="223"/>
      <c r="Z53" s="223"/>
      <c r="AA53" s="223"/>
      <c r="AB53" s="223"/>
      <c r="AC53" s="223"/>
      <c r="AD53" s="223"/>
      <c r="AE53" s="223"/>
      <c r="AF53" s="223"/>
      <c r="AG53" s="223"/>
      <c r="AH53" s="223"/>
      <c r="AI53" s="223"/>
      <c r="AJ53" s="223"/>
      <c r="AK53" s="223"/>
      <c r="AL53" s="223"/>
      <c r="AM53" s="223"/>
      <c r="AN53" s="223"/>
      <c r="AO53" s="223"/>
    </row>
    <row r="54" spans="7:41" ht="15.75">
      <c r="G54" s="226"/>
      <c r="R54" s="223"/>
      <c r="S54" s="223"/>
      <c r="T54" s="223"/>
      <c r="U54" s="223"/>
      <c r="V54" s="223"/>
      <c r="W54" s="223"/>
      <c r="X54" s="223"/>
      <c r="Y54" s="223"/>
      <c r="Z54" s="223"/>
      <c r="AA54" s="223"/>
      <c r="AB54" s="223"/>
      <c r="AC54" s="223"/>
      <c r="AD54" s="223"/>
      <c r="AE54" s="223"/>
      <c r="AF54" s="223"/>
      <c r="AG54" s="223"/>
      <c r="AH54" s="223"/>
      <c r="AI54" s="223"/>
      <c r="AJ54" s="223"/>
      <c r="AK54" s="223"/>
      <c r="AL54" s="223"/>
      <c r="AM54" s="223"/>
      <c r="AN54" s="223"/>
      <c r="AO54" s="223"/>
    </row>
    <row r="55" spans="7:41" ht="15.75">
      <c r="G55" s="224"/>
      <c r="R55" s="223"/>
      <c r="S55" s="223"/>
      <c r="T55" s="223"/>
      <c r="U55" s="223"/>
      <c r="V55" s="223"/>
      <c r="W55" s="223"/>
      <c r="X55" s="223"/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  <c r="AI55" s="223"/>
      <c r="AJ55" s="223"/>
      <c r="AK55" s="223"/>
      <c r="AL55" s="223"/>
      <c r="AM55" s="223"/>
      <c r="AN55" s="223"/>
      <c r="AO55" s="223"/>
    </row>
    <row r="56" spans="7:41" ht="15.75">
      <c r="R56" s="223"/>
      <c r="S56" s="223"/>
      <c r="T56" s="223"/>
      <c r="U56" s="223"/>
      <c r="V56" s="223"/>
      <c r="W56" s="223"/>
      <c r="X56" s="223"/>
      <c r="Y56" s="223"/>
      <c r="Z56" s="223"/>
      <c r="AA56" s="223"/>
      <c r="AB56" s="223"/>
      <c r="AC56" s="223"/>
      <c r="AD56" s="223"/>
      <c r="AE56" s="223"/>
      <c r="AF56" s="223"/>
      <c r="AG56" s="223"/>
      <c r="AH56" s="223"/>
      <c r="AI56" s="223"/>
      <c r="AJ56" s="223"/>
      <c r="AK56" s="223"/>
      <c r="AL56" s="223"/>
      <c r="AM56" s="223"/>
      <c r="AN56" s="223"/>
      <c r="AO56" s="223"/>
    </row>
    <row r="57" spans="7:41" ht="15.75">
      <c r="R57" s="223"/>
      <c r="S57" s="223"/>
      <c r="T57" s="223"/>
      <c r="U57" s="223"/>
      <c r="V57" s="223"/>
      <c r="W57" s="223"/>
      <c r="X57" s="223"/>
      <c r="Y57" s="223"/>
      <c r="Z57" s="223"/>
      <c r="AA57" s="223"/>
      <c r="AB57" s="223"/>
      <c r="AC57" s="223"/>
      <c r="AD57" s="223"/>
      <c r="AE57" s="223"/>
      <c r="AF57" s="223"/>
      <c r="AG57" s="223"/>
      <c r="AH57" s="223"/>
      <c r="AI57" s="223"/>
      <c r="AJ57" s="223"/>
      <c r="AK57" s="223"/>
      <c r="AL57" s="223"/>
      <c r="AM57" s="223"/>
      <c r="AN57" s="223"/>
      <c r="AO57" s="223"/>
    </row>
    <row r="58" spans="7:41" ht="15.75">
      <c r="R58" s="223"/>
      <c r="S58" s="223"/>
      <c r="T58" s="223"/>
      <c r="U58" s="223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/>
      <c r="AI58" s="223"/>
      <c r="AJ58" s="223"/>
      <c r="AK58" s="223"/>
      <c r="AL58" s="223"/>
      <c r="AM58" s="223"/>
      <c r="AN58" s="223"/>
      <c r="AO58" s="223"/>
    </row>
    <row r="59" spans="7:41" ht="15.75">
      <c r="G59" s="221"/>
      <c r="R59" s="223"/>
      <c r="S59" s="223"/>
      <c r="T59" s="223"/>
      <c r="U59" s="223"/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/>
      <c r="AI59" s="223"/>
      <c r="AJ59" s="223"/>
      <c r="AK59" s="223"/>
      <c r="AL59" s="223"/>
      <c r="AM59" s="223"/>
      <c r="AN59" s="223"/>
      <c r="AO59" s="223"/>
    </row>
    <row r="60" spans="7:41" ht="15.75"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/>
      <c r="AI60" s="223"/>
      <c r="AJ60" s="223"/>
      <c r="AK60" s="223"/>
      <c r="AL60" s="223"/>
      <c r="AM60" s="223"/>
      <c r="AN60" s="223"/>
      <c r="AO60" s="223"/>
    </row>
    <row r="61" spans="7:41" ht="15.75"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  <c r="AJ61" s="223"/>
      <c r="AK61" s="223"/>
      <c r="AL61" s="223"/>
      <c r="AM61" s="223"/>
      <c r="AN61" s="223"/>
      <c r="AO61" s="223"/>
    </row>
    <row r="62" spans="7:41" ht="15.75"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/>
    </row>
    <row r="63" spans="7:41" ht="15.75"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</row>
    <row r="64" spans="7:41" ht="15.75"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  <c r="AJ64" s="223"/>
      <c r="AK64" s="223"/>
      <c r="AL64" s="223"/>
      <c r="AM64" s="223"/>
      <c r="AN64" s="223"/>
      <c r="AO64" s="223"/>
    </row>
    <row r="65" spans="16:41" ht="15.75"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23"/>
    </row>
    <row r="66" spans="16:41" ht="15.75"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  <c r="AJ66" s="223"/>
      <c r="AK66" s="223"/>
      <c r="AL66" s="223"/>
      <c r="AM66" s="223"/>
      <c r="AN66" s="223"/>
      <c r="AO66" s="223"/>
    </row>
    <row r="67" spans="16:41" ht="15.75"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  <c r="AJ67" s="223"/>
      <c r="AK67" s="223"/>
      <c r="AL67" s="223"/>
      <c r="AM67" s="223"/>
      <c r="AN67" s="223"/>
      <c r="AO67" s="223"/>
    </row>
    <row r="68" spans="16:41" ht="15.75"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</row>
    <row r="69" spans="16:41" ht="15.75">
      <c r="R69" s="223"/>
      <c r="S69" s="223"/>
      <c r="T69" s="223"/>
      <c r="U69" s="223"/>
      <c r="V69" s="223"/>
      <c r="W69" s="223"/>
      <c r="X69" s="223"/>
      <c r="Y69" s="223"/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3"/>
      <c r="AM69" s="223"/>
      <c r="AN69" s="223"/>
      <c r="AO69" s="223"/>
    </row>
    <row r="70" spans="16:41" ht="15.75">
      <c r="R70" s="223"/>
      <c r="S70" s="223"/>
      <c r="T70" s="223"/>
      <c r="U70" s="223"/>
      <c r="V70" s="223"/>
      <c r="W70" s="223"/>
      <c r="X70" s="22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J70" s="223"/>
      <c r="AK70" s="223"/>
      <c r="AL70" s="223"/>
      <c r="AM70" s="223"/>
      <c r="AN70" s="223"/>
      <c r="AO70" s="223"/>
    </row>
    <row r="71" spans="16:41" ht="15.75">
      <c r="R71" s="223"/>
      <c r="S71" s="223"/>
      <c r="T71" s="223"/>
      <c r="U71" s="223"/>
      <c r="V71" s="223"/>
      <c r="W71" s="223"/>
      <c r="X71" s="223"/>
      <c r="Y71" s="223"/>
      <c r="Z71" s="223"/>
      <c r="AA71" s="223"/>
      <c r="AB71" s="223"/>
      <c r="AC71" s="223"/>
      <c r="AD71" s="223"/>
      <c r="AE71" s="223"/>
      <c r="AF71" s="223"/>
      <c r="AG71" s="223"/>
      <c r="AH71" s="223"/>
      <c r="AI71" s="223"/>
      <c r="AJ71" s="223"/>
      <c r="AK71" s="223"/>
      <c r="AL71" s="223"/>
      <c r="AM71" s="223"/>
      <c r="AN71" s="223"/>
      <c r="AO71" s="223"/>
    </row>
    <row r="72" spans="16:41" ht="15.75">
      <c r="R72" s="223"/>
      <c r="S72" s="223"/>
      <c r="T72" s="223"/>
      <c r="U72" s="223"/>
      <c r="V72" s="223"/>
      <c r="W72" s="223"/>
      <c r="X72" s="223"/>
      <c r="Y72" s="223"/>
      <c r="Z72" s="223"/>
      <c r="AA72" s="223"/>
      <c r="AB72" s="223"/>
      <c r="AC72" s="223"/>
      <c r="AD72" s="223"/>
      <c r="AE72" s="223"/>
      <c r="AF72" s="223"/>
      <c r="AG72" s="223"/>
      <c r="AH72" s="223"/>
      <c r="AI72" s="223"/>
      <c r="AJ72" s="223"/>
      <c r="AK72" s="223"/>
      <c r="AL72" s="223"/>
      <c r="AM72" s="223"/>
      <c r="AN72" s="223"/>
      <c r="AO72" s="223"/>
    </row>
    <row r="73" spans="16:41" ht="15.75">
      <c r="R73" s="223"/>
      <c r="S73" s="223"/>
      <c r="T73" s="223"/>
      <c r="U73" s="223"/>
      <c r="V73" s="223"/>
      <c r="W73" s="223"/>
      <c r="X73" s="223"/>
      <c r="Y73" s="223"/>
      <c r="Z73" s="223"/>
      <c r="AA73" s="223"/>
      <c r="AB73" s="223"/>
      <c r="AC73" s="223"/>
      <c r="AD73" s="223"/>
      <c r="AE73" s="223"/>
      <c r="AF73" s="223"/>
      <c r="AG73" s="223"/>
      <c r="AH73" s="223"/>
      <c r="AI73" s="223"/>
      <c r="AJ73" s="223"/>
      <c r="AK73" s="223"/>
      <c r="AL73" s="223"/>
      <c r="AM73" s="223"/>
      <c r="AN73" s="223"/>
      <c r="AO73" s="223"/>
    </row>
    <row r="74" spans="16:41" ht="15.75">
      <c r="P74" s="223"/>
      <c r="R74" s="223"/>
      <c r="S74" s="223"/>
      <c r="T74" s="223"/>
      <c r="U74" s="223"/>
      <c r="V74" s="223"/>
      <c r="W74" s="223"/>
      <c r="X74" s="223"/>
      <c r="Y74" s="223"/>
      <c r="Z74" s="223"/>
      <c r="AA74" s="223"/>
      <c r="AB74" s="223"/>
      <c r="AC74" s="223"/>
      <c r="AD74" s="223"/>
      <c r="AE74" s="223"/>
      <c r="AF74" s="223"/>
      <c r="AG74" s="223"/>
      <c r="AH74" s="223"/>
      <c r="AI74" s="223"/>
      <c r="AJ74" s="223"/>
      <c r="AK74" s="223"/>
      <c r="AL74" s="223"/>
      <c r="AM74" s="223"/>
      <c r="AN74" s="223"/>
      <c r="AO74" s="223"/>
    </row>
    <row r="75" spans="16:41" ht="15.75">
      <c r="R75" s="223"/>
      <c r="S75" s="223"/>
      <c r="T75" s="223"/>
      <c r="U75" s="223"/>
      <c r="V75" s="223"/>
      <c r="W75" s="223"/>
      <c r="X75" s="223"/>
      <c r="Y75" s="223"/>
      <c r="Z75" s="223"/>
      <c r="AA75" s="223"/>
      <c r="AB75" s="223"/>
      <c r="AC75" s="223"/>
      <c r="AD75" s="223"/>
      <c r="AE75" s="223"/>
      <c r="AF75" s="223"/>
      <c r="AG75" s="223"/>
      <c r="AH75" s="223"/>
      <c r="AI75" s="223"/>
      <c r="AJ75" s="223"/>
      <c r="AK75" s="223"/>
      <c r="AL75" s="223"/>
      <c r="AM75" s="223"/>
      <c r="AN75" s="223"/>
      <c r="AO75" s="223"/>
    </row>
    <row r="76" spans="16:41" ht="15.75">
      <c r="R76" s="223"/>
      <c r="S76" s="223"/>
      <c r="T76" s="223"/>
      <c r="U76" s="223"/>
      <c r="V76" s="223"/>
      <c r="W76" s="223"/>
      <c r="X76" s="223"/>
      <c r="Y76" s="223"/>
      <c r="Z76" s="223"/>
      <c r="AA76" s="223"/>
      <c r="AB76" s="223"/>
      <c r="AC76" s="223"/>
      <c r="AD76" s="223"/>
      <c r="AE76" s="223"/>
      <c r="AF76" s="223"/>
      <c r="AG76" s="223"/>
      <c r="AH76" s="223"/>
      <c r="AI76" s="223"/>
      <c r="AJ76" s="223"/>
      <c r="AK76" s="223"/>
      <c r="AL76" s="223"/>
      <c r="AM76" s="223"/>
      <c r="AN76" s="223"/>
      <c r="AO76" s="223"/>
    </row>
    <row r="77" spans="16:41" ht="15.75">
      <c r="R77" s="223"/>
      <c r="S77" s="223"/>
      <c r="T77" s="223"/>
      <c r="U77" s="223"/>
      <c r="V77" s="223"/>
      <c r="W77" s="223"/>
      <c r="X77" s="223"/>
      <c r="Y77" s="223"/>
      <c r="Z77" s="223"/>
      <c r="AA77" s="223"/>
      <c r="AB77" s="223"/>
      <c r="AC77" s="223"/>
      <c r="AD77" s="223"/>
      <c r="AE77" s="223"/>
      <c r="AF77" s="223"/>
      <c r="AG77" s="223"/>
      <c r="AH77" s="223"/>
      <c r="AI77" s="223"/>
      <c r="AJ77" s="223"/>
      <c r="AK77" s="223"/>
      <c r="AL77" s="223"/>
      <c r="AM77" s="223"/>
      <c r="AN77" s="223"/>
      <c r="AO77" s="223"/>
    </row>
  </sheetData>
  <mergeCells count="104">
    <mergeCell ref="B2:C5"/>
    <mergeCell ref="D2:K3"/>
    <mergeCell ref="L2:O2"/>
    <mergeCell ref="P2:Q5"/>
    <mergeCell ref="L3:O3"/>
    <mergeCell ref="D4:K5"/>
    <mergeCell ref="L4:O4"/>
    <mergeCell ref="L5:O5"/>
    <mergeCell ref="C6:Q6"/>
    <mergeCell ref="D7:Q7"/>
    <mergeCell ref="D8:Q8"/>
    <mergeCell ref="B9:C9"/>
    <mergeCell ref="D9:I9"/>
    <mergeCell ref="J9:L14"/>
    <mergeCell ref="M9:Q9"/>
    <mergeCell ref="B10:C10"/>
    <mergeCell ref="D10:I10"/>
    <mergeCell ref="N10:P10"/>
    <mergeCell ref="B13:C13"/>
    <mergeCell ref="D13:I13"/>
    <mergeCell ref="N13:P13"/>
    <mergeCell ref="B14:C14"/>
    <mergeCell ref="D14:I14"/>
    <mergeCell ref="N14:P14"/>
    <mergeCell ref="B11:C11"/>
    <mergeCell ref="D11:I11"/>
    <mergeCell ref="N11:P11"/>
    <mergeCell ref="B12:C12"/>
    <mergeCell ref="D12:I12"/>
    <mergeCell ref="N12:P12"/>
    <mergeCell ref="H15:H17"/>
    <mergeCell ref="I15:L16"/>
    <mergeCell ref="M15:N16"/>
    <mergeCell ref="O15:Q15"/>
    <mergeCell ref="O16:O17"/>
    <mergeCell ref="P16:P17"/>
    <mergeCell ref="Q16:Q17"/>
    <mergeCell ref="B15:B17"/>
    <mergeCell ref="C15:C17"/>
    <mergeCell ref="D15:D17"/>
    <mergeCell ref="E15:E17"/>
    <mergeCell ref="F15:F17"/>
    <mergeCell ref="G15:G17"/>
    <mergeCell ref="Q20:Q21"/>
    <mergeCell ref="C22:C23"/>
    <mergeCell ref="E22:E23"/>
    <mergeCell ref="O22:O23"/>
    <mergeCell ref="P22:P23"/>
    <mergeCell ref="Q22:Q23"/>
    <mergeCell ref="B18:B25"/>
    <mergeCell ref="C18:C19"/>
    <mergeCell ref="E18:E19"/>
    <mergeCell ref="O18:O19"/>
    <mergeCell ref="P18:P19"/>
    <mergeCell ref="Q18:Q19"/>
    <mergeCell ref="C20:C21"/>
    <mergeCell ref="E20:E21"/>
    <mergeCell ref="O20:O21"/>
    <mergeCell ref="P20:P21"/>
    <mergeCell ref="C24:C25"/>
    <mergeCell ref="E24:E25"/>
    <mergeCell ref="O24:O25"/>
    <mergeCell ref="P24:P25"/>
    <mergeCell ref="Q24:Q25"/>
    <mergeCell ref="B32:B33"/>
    <mergeCell ref="C32:C33"/>
    <mergeCell ref="E32:E33"/>
    <mergeCell ref="O32:O33"/>
    <mergeCell ref="P32:P33"/>
    <mergeCell ref="B26:B31"/>
    <mergeCell ref="Q32:Q33"/>
    <mergeCell ref="Q26:Q27"/>
    <mergeCell ref="C28:C29"/>
    <mergeCell ref="E28:E29"/>
    <mergeCell ref="O28:O29"/>
    <mergeCell ref="P28:P29"/>
    <mergeCell ref="Q28:Q29"/>
    <mergeCell ref="C26:C27"/>
    <mergeCell ref="E26:E27"/>
    <mergeCell ref="O26:O27"/>
    <mergeCell ref="P26:P27"/>
    <mergeCell ref="C30:C31"/>
    <mergeCell ref="E30:E31"/>
    <mergeCell ref="O30:O31"/>
    <mergeCell ref="P30:P31"/>
    <mergeCell ref="Q30:Q31"/>
    <mergeCell ref="B35:C35"/>
    <mergeCell ref="D35:I35"/>
    <mergeCell ref="K35:L35"/>
    <mergeCell ref="M35:Q35"/>
    <mergeCell ref="B36:C37"/>
    <mergeCell ref="D36:I37"/>
    <mergeCell ref="J36:J37"/>
    <mergeCell ref="M36:Q37"/>
    <mergeCell ref="B42:L43"/>
    <mergeCell ref="M42:Q43"/>
    <mergeCell ref="B38:C39"/>
    <mergeCell ref="D38:I39"/>
    <mergeCell ref="J38:J39"/>
    <mergeCell ref="M38:Q39"/>
    <mergeCell ref="B40:C41"/>
    <mergeCell ref="D40:I41"/>
    <mergeCell ref="J40:J41"/>
    <mergeCell ref="M40:Q41"/>
  </mergeCells>
  <pageMargins left="0.25" right="0.25" top="0.75" bottom="0.75" header="0.3" footer="0.3"/>
  <pageSetup paperSize="5" scale="43" fitToHeight="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HX70"/>
  <sheetViews>
    <sheetView topLeftCell="D1" zoomScale="69" zoomScaleNormal="69" workbookViewId="0">
      <selection activeCell="B34" sqref="B34:B37"/>
    </sheetView>
  </sheetViews>
  <sheetFormatPr baseColWidth="10" defaultColWidth="12.5703125" defaultRowHeight="15"/>
  <cols>
    <col min="1" max="1" width="6.7109375" style="117" customWidth="1"/>
    <col min="2" max="2" width="45.42578125" style="117" customWidth="1"/>
    <col min="3" max="3" width="86.85546875" style="117" customWidth="1"/>
    <col min="4" max="4" width="16.85546875" style="117" customWidth="1"/>
    <col min="5" max="5" width="13.85546875" style="117" customWidth="1"/>
    <col min="6" max="6" width="16.7109375" style="117" customWidth="1"/>
    <col min="7" max="7" width="18" style="117" customWidth="1"/>
    <col min="8" max="8" width="26" style="227" customWidth="1"/>
    <col min="9" max="9" width="25.140625" style="227" customWidth="1"/>
    <col min="10" max="10" width="20.85546875" style="118" customWidth="1"/>
    <col min="11" max="11" width="19.28515625" style="117" customWidth="1"/>
    <col min="12" max="12" width="15.85546875" style="117" customWidth="1"/>
    <col min="13" max="13" width="14.85546875" style="162" customWidth="1"/>
    <col min="14" max="14" width="21.140625" style="162" customWidth="1"/>
    <col min="15" max="17" width="16.85546875" style="117" customWidth="1"/>
    <col min="18" max="16384" width="12.5703125" style="117"/>
  </cols>
  <sheetData>
    <row r="1" spans="2:232" ht="22.5" customHeight="1"/>
    <row r="2" spans="2:232" s="120" customFormat="1" ht="37.5" customHeight="1">
      <c r="B2" s="476"/>
      <c r="C2" s="476"/>
      <c r="D2" s="477" t="s">
        <v>378</v>
      </c>
      <c r="E2" s="478"/>
      <c r="F2" s="478"/>
      <c r="G2" s="478"/>
      <c r="H2" s="478"/>
      <c r="I2" s="478"/>
      <c r="J2" s="478"/>
      <c r="K2" s="479"/>
      <c r="L2" s="612" t="s">
        <v>379</v>
      </c>
      <c r="M2" s="613"/>
      <c r="N2" s="613"/>
      <c r="O2" s="614"/>
      <c r="P2" s="483"/>
      <c r="Q2" s="484"/>
    </row>
    <row r="3" spans="2:232" s="120" customFormat="1" ht="37.5" customHeight="1">
      <c r="B3" s="476"/>
      <c r="C3" s="476"/>
      <c r="D3" s="480"/>
      <c r="E3" s="481"/>
      <c r="F3" s="481"/>
      <c r="G3" s="481"/>
      <c r="H3" s="481"/>
      <c r="I3" s="481"/>
      <c r="J3" s="481"/>
      <c r="K3" s="482"/>
      <c r="L3" s="612" t="s">
        <v>380</v>
      </c>
      <c r="M3" s="613"/>
      <c r="N3" s="613"/>
      <c r="O3" s="614"/>
      <c r="P3" s="485"/>
      <c r="Q3" s="486"/>
    </row>
    <row r="4" spans="2:232" s="120" customFormat="1" ht="33.75" customHeight="1">
      <c r="B4" s="476"/>
      <c r="C4" s="476"/>
      <c r="D4" s="477" t="s">
        <v>381</v>
      </c>
      <c r="E4" s="478"/>
      <c r="F4" s="478"/>
      <c r="G4" s="478"/>
      <c r="H4" s="478"/>
      <c r="I4" s="478"/>
      <c r="J4" s="478"/>
      <c r="K4" s="479"/>
      <c r="L4" s="612" t="s">
        <v>382</v>
      </c>
      <c r="M4" s="613"/>
      <c r="N4" s="613"/>
      <c r="O4" s="614"/>
      <c r="P4" s="485"/>
      <c r="Q4" s="486"/>
    </row>
    <row r="5" spans="2:232" s="120" customFormat="1" ht="38.25" customHeight="1">
      <c r="B5" s="476"/>
      <c r="C5" s="476"/>
      <c r="D5" s="480"/>
      <c r="E5" s="481"/>
      <c r="F5" s="481"/>
      <c r="G5" s="481"/>
      <c r="H5" s="481"/>
      <c r="I5" s="481"/>
      <c r="J5" s="481"/>
      <c r="K5" s="482"/>
      <c r="L5" s="612" t="s">
        <v>383</v>
      </c>
      <c r="M5" s="613"/>
      <c r="N5" s="613"/>
      <c r="O5" s="614"/>
      <c r="P5" s="487"/>
      <c r="Q5" s="488"/>
    </row>
    <row r="6" spans="2:232" s="120" customFormat="1" ht="23.25" customHeight="1"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</row>
    <row r="7" spans="2:232" s="120" customFormat="1" ht="31.5" customHeight="1">
      <c r="B7" s="121" t="s">
        <v>6</v>
      </c>
      <c r="C7" s="121" t="s">
        <v>478</v>
      </c>
      <c r="D7" s="434" t="s">
        <v>502</v>
      </c>
      <c r="E7" s="435"/>
      <c r="F7" s="435"/>
      <c r="G7" s="435"/>
      <c r="H7" s="435"/>
      <c r="I7" s="435"/>
      <c r="J7" s="435"/>
      <c r="K7" s="435"/>
      <c r="L7" s="435"/>
      <c r="M7" s="435"/>
      <c r="N7" s="435"/>
      <c r="O7" s="435"/>
      <c r="P7" s="435"/>
      <c r="Q7" s="436"/>
    </row>
    <row r="8" spans="2:232" s="120" customFormat="1" ht="36" customHeight="1">
      <c r="B8" s="121" t="s">
        <v>9</v>
      </c>
      <c r="C8" s="121" t="s">
        <v>386</v>
      </c>
      <c r="D8" s="437" t="s">
        <v>480</v>
      </c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</row>
    <row r="9" spans="2:232" s="120" customFormat="1" ht="36" customHeight="1">
      <c r="B9" s="438" t="s">
        <v>388</v>
      </c>
      <c r="C9" s="439"/>
      <c r="D9" s="440" t="s">
        <v>13</v>
      </c>
      <c r="E9" s="440"/>
      <c r="F9" s="440"/>
      <c r="G9" s="440"/>
      <c r="H9" s="440"/>
      <c r="I9" s="441"/>
      <c r="J9" s="558" t="s">
        <v>481</v>
      </c>
      <c r="K9" s="442"/>
      <c r="L9" s="443"/>
      <c r="M9" s="448" t="s">
        <v>15</v>
      </c>
      <c r="N9" s="449"/>
      <c r="O9" s="449"/>
      <c r="P9" s="449"/>
      <c r="Q9" s="450"/>
    </row>
    <row r="10" spans="2:232" s="120" customFormat="1" ht="36" customHeight="1">
      <c r="B10" s="438" t="s">
        <v>391</v>
      </c>
      <c r="C10" s="439"/>
      <c r="D10" s="440" t="s">
        <v>482</v>
      </c>
      <c r="E10" s="440"/>
      <c r="F10" s="440"/>
      <c r="G10" s="440"/>
      <c r="H10" s="440"/>
      <c r="I10" s="441"/>
      <c r="J10" s="559"/>
      <c r="K10" s="444"/>
      <c r="L10" s="445"/>
      <c r="M10" s="122" t="s">
        <v>18</v>
      </c>
      <c r="N10" s="451" t="s">
        <v>19</v>
      </c>
      <c r="O10" s="451"/>
      <c r="P10" s="451"/>
      <c r="Q10" s="122" t="s">
        <v>20</v>
      </c>
    </row>
    <row r="11" spans="2:232" s="120" customFormat="1" ht="51.75" customHeight="1">
      <c r="B11" s="462" t="s">
        <v>21</v>
      </c>
      <c r="C11" s="463"/>
      <c r="D11" s="464" t="s">
        <v>483</v>
      </c>
      <c r="E11" s="464"/>
      <c r="F11" s="464"/>
      <c r="G11" s="464"/>
      <c r="H11" s="464"/>
      <c r="I11" s="465"/>
      <c r="J11" s="559"/>
      <c r="K11" s="444"/>
      <c r="L11" s="445"/>
      <c r="M11" s="175"/>
      <c r="N11" s="609"/>
      <c r="O11" s="610"/>
      <c r="P11" s="611"/>
      <c r="Q11" s="124"/>
    </row>
    <row r="12" spans="2:232" s="120" customFormat="1" ht="74.25" customHeight="1">
      <c r="B12" s="469" t="s">
        <v>23</v>
      </c>
      <c r="C12" s="470"/>
      <c r="D12" s="464" t="s">
        <v>503</v>
      </c>
      <c r="E12" s="464"/>
      <c r="F12" s="464"/>
      <c r="G12" s="464"/>
      <c r="H12" s="464"/>
      <c r="I12" s="465"/>
      <c r="J12" s="559"/>
      <c r="K12" s="444"/>
      <c r="L12" s="445"/>
      <c r="M12" s="125"/>
      <c r="N12" s="471"/>
      <c r="O12" s="472"/>
      <c r="P12" s="473"/>
      <c r="Q12" s="126"/>
    </row>
    <row r="13" spans="2:232" s="120" customFormat="1" ht="74.25" customHeight="1">
      <c r="B13" s="452" t="s">
        <v>25</v>
      </c>
      <c r="C13" s="453"/>
      <c r="D13" s="605" t="s">
        <v>504</v>
      </c>
      <c r="E13" s="605"/>
      <c r="F13" s="605"/>
      <c r="G13" s="605"/>
      <c r="H13" s="605"/>
      <c r="I13" s="606"/>
      <c r="J13" s="559"/>
      <c r="K13" s="444"/>
      <c r="L13" s="445"/>
      <c r="M13" s="176"/>
      <c r="N13" s="456"/>
      <c r="O13" s="457"/>
      <c r="P13" s="458"/>
      <c r="Q13" s="177"/>
    </row>
    <row r="14" spans="2:232" s="120" customFormat="1" ht="53.25" customHeight="1">
      <c r="B14" s="228" t="s">
        <v>505</v>
      </c>
      <c r="C14" s="229"/>
      <c r="D14" s="464" t="s">
        <v>487</v>
      </c>
      <c r="E14" s="464"/>
      <c r="F14" s="464"/>
      <c r="G14" s="464"/>
      <c r="H14" s="464"/>
      <c r="I14" s="465"/>
      <c r="J14" s="560"/>
      <c r="K14" s="446"/>
      <c r="L14" s="447"/>
      <c r="M14" s="178"/>
      <c r="N14" s="456"/>
      <c r="O14" s="457"/>
      <c r="P14" s="458"/>
      <c r="Q14" s="179"/>
    </row>
    <row r="15" spans="2:232" ht="28.5" customHeight="1">
      <c r="B15" s="422" t="s">
        <v>30</v>
      </c>
      <c r="C15" s="423" t="s">
        <v>31</v>
      </c>
      <c r="D15" s="422" t="s">
        <v>400</v>
      </c>
      <c r="E15" s="422" t="s">
        <v>33</v>
      </c>
      <c r="F15" s="422" t="s">
        <v>34</v>
      </c>
      <c r="G15" s="427" t="s">
        <v>401</v>
      </c>
      <c r="H15" s="619" t="s">
        <v>36</v>
      </c>
      <c r="I15" s="422" t="s">
        <v>37</v>
      </c>
      <c r="J15" s="422"/>
      <c r="K15" s="422"/>
      <c r="L15" s="422"/>
      <c r="M15" s="422" t="s">
        <v>38</v>
      </c>
      <c r="N15" s="422"/>
      <c r="O15" s="421" t="s">
        <v>39</v>
      </c>
      <c r="P15" s="421"/>
      <c r="Q15" s="421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118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8"/>
      <c r="CF15" s="118"/>
      <c r="CG15" s="118"/>
      <c r="CH15" s="118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/>
      <c r="DG15" s="118"/>
      <c r="DH15" s="118"/>
      <c r="DI15" s="118"/>
      <c r="DJ15" s="118"/>
      <c r="DK15" s="118"/>
      <c r="DL15" s="118"/>
      <c r="DM15" s="118"/>
      <c r="DN15" s="118"/>
      <c r="DO15" s="118"/>
      <c r="DP15" s="118"/>
      <c r="DQ15" s="118"/>
      <c r="DR15" s="118"/>
      <c r="DS15" s="118"/>
      <c r="DT15" s="118"/>
      <c r="DU15" s="118"/>
      <c r="DV15" s="118"/>
      <c r="DW15" s="118"/>
      <c r="DX15" s="118"/>
      <c r="DY15" s="118"/>
      <c r="DZ15" s="118"/>
      <c r="EA15" s="118"/>
      <c r="EB15" s="118"/>
      <c r="EC15" s="118"/>
      <c r="ED15" s="118"/>
      <c r="EE15" s="118"/>
      <c r="EF15" s="118"/>
      <c r="EG15" s="118"/>
      <c r="EH15" s="118"/>
      <c r="EI15" s="118"/>
      <c r="EJ15" s="118"/>
      <c r="EK15" s="118"/>
      <c r="EL15" s="118"/>
      <c r="EM15" s="118"/>
      <c r="EN15" s="118"/>
      <c r="EO15" s="118"/>
      <c r="EP15" s="118"/>
      <c r="EQ15" s="118"/>
      <c r="ER15" s="118"/>
      <c r="ES15" s="118"/>
      <c r="ET15" s="118"/>
      <c r="EU15" s="118"/>
      <c r="EV15" s="118"/>
      <c r="EW15" s="118"/>
      <c r="EX15" s="118"/>
      <c r="EY15" s="118"/>
      <c r="EZ15" s="118"/>
      <c r="FA15" s="118"/>
      <c r="FB15" s="118"/>
      <c r="FC15" s="118"/>
      <c r="FD15" s="118"/>
      <c r="FE15" s="118"/>
      <c r="FF15" s="118"/>
      <c r="FG15" s="118"/>
      <c r="FH15" s="118"/>
      <c r="FI15" s="118"/>
      <c r="FJ15" s="118"/>
      <c r="FK15" s="118"/>
      <c r="FL15" s="118"/>
      <c r="FM15" s="118"/>
      <c r="FN15" s="118"/>
      <c r="FO15" s="118"/>
      <c r="FP15" s="118"/>
      <c r="FQ15" s="118"/>
      <c r="FR15" s="118"/>
      <c r="FS15" s="118"/>
      <c r="FT15" s="118"/>
      <c r="FU15" s="118"/>
      <c r="FV15" s="118"/>
      <c r="FW15" s="118"/>
      <c r="FX15" s="118"/>
      <c r="FY15" s="118"/>
      <c r="FZ15" s="118"/>
      <c r="GA15" s="118"/>
      <c r="GB15" s="118"/>
      <c r="GC15" s="118"/>
      <c r="GD15" s="118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  <c r="GO15" s="118"/>
      <c r="GP15" s="118"/>
      <c r="GQ15" s="118"/>
      <c r="GR15" s="118"/>
      <c r="GS15" s="118"/>
      <c r="GT15" s="118"/>
      <c r="GU15" s="118"/>
      <c r="GV15" s="118"/>
      <c r="GW15" s="118"/>
      <c r="GX15" s="118"/>
      <c r="GY15" s="118"/>
      <c r="GZ15" s="118"/>
      <c r="HA15" s="118"/>
      <c r="HB15" s="118"/>
      <c r="HC15" s="118"/>
      <c r="HD15" s="118"/>
      <c r="HE15" s="118"/>
      <c r="HF15" s="118"/>
      <c r="HG15" s="118"/>
      <c r="HH15" s="118"/>
      <c r="HI15" s="118"/>
      <c r="HJ15" s="118"/>
      <c r="HK15" s="118"/>
      <c r="HL15" s="118"/>
      <c r="HM15" s="118"/>
      <c r="HN15" s="118"/>
      <c r="HO15" s="118"/>
      <c r="HP15" s="118"/>
      <c r="HQ15" s="118"/>
      <c r="HR15" s="118"/>
      <c r="HS15" s="118"/>
      <c r="HT15" s="118"/>
      <c r="HU15" s="118"/>
      <c r="HV15" s="118"/>
      <c r="HW15" s="118"/>
      <c r="HX15" s="118"/>
    </row>
    <row r="16" spans="2:232" ht="33.75" customHeight="1">
      <c r="B16" s="422"/>
      <c r="C16" s="423"/>
      <c r="D16" s="422"/>
      <c r="E16" s="422"/>
      <c r="F16" s="422"/>
      <c r="G16" s="422"/>
      <c r="H16" s="619"/>
      <c r="I16" s="422"/>
      <c r="J16" s="422"/>
      <c r="K16" s="422"/>
      <c r="L16" s="422"/>
      <c r="M16" s="422"/>
      <c r="N16" s="422"/>
      <c r="O16" s="422" t="s">
        <v>40</v>
      </c>
      <c r="P16" s="422" t="s">
        <v>41</v>
      </c>
      <c r="Q16" s="423" t="s">
        <v>42</v>
      </c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8"/>
      <c r="BL16" s="118"/>
      <c r="BM16" s="118"/>
      <c r="BN16" s="118"/>
      <c r="BO16" s="118"/>
      <c r="BP16" s="118"/>
      <c r="BQ16" s="118"/>
      <c r="BR16" s="118"/>
      <c r="BS16" s="118"/>
      <c r="BT16" s="118"/>
      <c r="BU16" s="118"/>
      <c r="BV16" s="118"/>
      <c r="BW16" s="118"/>
      <c r="BX16" s="118"/>
      <c r="BY16" s="118"/>
      <c r="BZ16" s="118"/>
      <c r="CA16" s="118"/>
      <c r="CB16" s="118"/>
      <c r="CC16" s="118"/>
      <c r="CD16" s="118"/>
      <c r="CE16" s="118"/>
      <c r="CF16" s="118"/>
      <c r="CG16" s="118"/>
      <c r="CH16" s="118"/>
      <c r="CI16" s="118"/>
      <c r="CJ16" s="118"/>
      <c r="CK16" s="118"/>
      <c r="CL16" s="118"/>
      <c r="CM16" s="118"/>
      <c r="CN16" s="118"/>
      <c r="CO16" s="118"/>
      <c r="CP16" s="118"/>
      <c r="CQ16" s="118"/>
      <c r="CR16" s="118"/>
      <c r="CS16" s="118"/>
      <c r="CT16" s="118"/>
      <c r="CU16" s="118"/>
      <c r="CV16" s="118"/>
      <c r="CW16" s="118"/>
      <c r="CX16" s="118"/>
      <c r="CY16" s="118"/>
      <c r="CZ16" s="118"/>
      <c r="DA16" s="118"/>
      <c r="DB16" s="118"/>
      <c r="DC16" s="118"/>
      <c r="DD16" s="118"/>
      <c r="DE16" s="118"/>
      <c r="DF16" s="118"/>
      <c r="DG16" s="118"/>
      <c r="DH16" s="118"/>
      <c r="DI16" s="118"/>
      <c r="DJ16" s="118"/>
      <c r="DK16" s="118"/>
      <c r="DL16" s="118"/>
      <c r="DM16" s="118"/>
      <c r="DN16" s="118"/>
      <c r="DO16" s="118"/>
      <c r="DP16" s="118"/>
      <c r="DQ16" s="118"/>
      <c r="DR16" s="118"/>
      <c r="DS16" s="118"/>
      <c r="DT16" s="118"/>
      <c r="DU16" s="118"/>
      <c r="DV16" s="118"/>
      <c r="DW16" s="118"/>
      <c r="DX16" s="118"/>
      <c r="DY16" s="118"/>
      <c r="DZ16" s="118"/>
      <c r="EA16" s="118"/>
      <c r="EB16" s="118"/>
      <c r="EC16" s="118"/>
      <c r="ED16" s="118"/>
      <c r="EE16" s="118"/>
      <c r="EF16" s="118"/>
      <c r="EG16" s="118"/>
      <c r="EH16" s="118"/>
      <c r="EI16" s="118"/>
      <c r="EJ16" s="118"/>
      <c r="EK16" s="118"/>
      <c r="EL16" s="118"/>
      <c r="EM16" s="118"/>
      <c r="EN16" s="118"/>
      <c r="EO16" s="118"/>
      <c r="EP16" s="118"/>
      <c r="EQ16" s="118"/>
      <c r="ER16" s="118"/>
      <c r="ES16" s="118"/>
      <c r="ET16" s="118"/>
      <c r="EU16" s="118"/>
      <c r="EV16" s="118"/>
      <c r="EW16" s="118"/>
      <c r="EX16" s="118"/>
      <c r="EY16" s="118"/>
      <c r="EZ16" s="118"/>
      <c r="FA16" s="118"/>
      <c r="FB16" s="118"/>
      <c r="FC16" s="118"/>
      <c r="FD16" s="118"/>
      <c r="FE16" s="118"/>
      <c r="FF16" s="118"/>
      <c r="FG16" s="118"/>
      <c r="FH16" s="118"/>
      <c r="FI16" s="118"/>
      <c r="FJ16" s="118"/>
      <c r="FK16" s="118"/>
      <c r="FL16" s="118"/>
      <c r="FM16" s="118"/>
      <c r="FN16" s="118"/>
      <c r="FO16" s="118"/>
      <c r="FP16" s="118"/>
      <c r="FQ16" s="118"/>
      <c r="FR16" s="118"/>
      <c r="FS16" s="118"/>
      <c r="FT16" s="118"/>
      <c r="FU16" s="118"/>
      <c r="FV16" s="118"/>
      <c r="FW16" s="118"/>
      <c r="FX16" s="118"/>
      <c r="FY16" s="118"/>
      <c r="FZ16" s="118"/>
      <c r="GA16" s="118"/>
      <c r="GB16" s="118"/>
      <c r="GC16" s="118"/>
      <c r="GD16" s="118"/>
      <c r="GE16" s="118"/>
      <c r="GF16" s="118"/>
      <c r="GG16" s="118"/>
      <c r="GH16" s="118"/>
      <c r="GI16" s="118"/>
      <c r="GJ16" s="118"/>
      <c r="GK16" s="118"/>
      <c r="GL16" s="118"/>
      <c r="GM16" s="118"/>
      <c r="GN16" s="118"/>
      <c r="GO16" s="118"/>
      <c r="GP16" s="118"/>
      <c r="GQ16" s="118"/>
      <c r="GR16" s="118"/>
      <c r="GS16" s="118"/>
      <c r="GT16" s="118"/>
      <c r="GU16" s="118"/>
      <c r="GV16" s="118"/>
      <c r="GW16" s="118"/>
      <c r="GX16" s="118"/>
      <c r="GY16" s="118"/>
      <c r="GZ16" s="118"/>
      <c r="HA16" s="118"/>
      <c r="HB16" s="118"/>
      <c r="HC16" s="118"/>
      <c r="HD16" s="118"/>
      <c r="HE16" s="118"/>
      <c r="HF16" s="118"/>
      <c r="HG16" s="118"/>
      <c r="HH16" s="118"/>
      <c r="HI16" s="118"/>
      <c r="HJ16" s="118"/>
      <c r="HK16" s="118"/>
      <c r="HL16" s="118"/>
      <c r="HM16" s="118"/>
      <c r="HN16" s="118"/>
      <c r="HO16" s="118"/>
      <c r="HP16" s="118"/>
      <c r="HQ16" s="118"/>
      <c r="HR16" s="118"/>
      <c r="HS16" s="118"/>
      <c r="HT16" s="118"/>
      <c r="HU16" s="118"/>
      <c r="HV16" s="118"/>
      <c r="HW16" s="118"/>
      <c r="HX16" s="118"/>
    </row>
    <row r="17" spans="2:232" ht="39.75" customHeight="1">
      <c r="B17" s="422"/>
      <c r="C17" s="423"/>
      <c r="D17" s="422"/>
      <c r="E17" s="422"/>
      <c r="F17" s="422"/>
      <c r="G17" s="422"/>
      <c r="H17" s="619"/>
      <c r="I17" s="230" t="s">
        <v>43</v>
      </c>
      <c r="J17" s="132" t="s">
        <v>44</v>
      </c>
      <c r="K17" s="132" t="s">
        <v>45</v>
      </c>
      <c r="L17" s="133" t="s">
        <v>46</v>
      </c>
      <c r="M17" s="132" t="s">
        <v>47</v>
      </c>
      <c r="N17" s="134" t="s">
        <v>48</v>
      </c>
      <c r="O17" s="422"/>
      <c r="P17" s="422"/>
      <c r="Q17" s="423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8"/>
      <c r="BM17" s="118"/>
      <c r="BN17" s="118"/>
      <c r="BO17" s="118"/>
      <c r="BP17" s="118"/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D17" s="118"/>
      <c r="CE17" s="118"/>
      <c r="CF17" s="118"/>
      <c r="CG17" s="118"/>
      <c r="CH17" s="118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8"/>
      <c r="EO17" s="118"/>
      <c r="EP17" s="118"/>
      <c r="EQ17" s="118"/>
      <c r="ER17" s="118"/>
      <c r="ES17" s="118"/>
      <c r="ET17" s="118"/>
      <c r="EU17" s="118"/>
      <c r="EV17" s="118"/>
      <c r="EW17" s="118"/>
      <c r="EX17" s="118"/>
      <c r="EY17" s="118"/>
      <c r="EZ17" s="118"/>
      <c r="FA17" s="118"/>
      <c r="FB17" s="118"/>
      <c r="FC17" s="118"/>
      <c r="FD17" s="118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  <c r="FU17" s="118"/>
      <c r="FV17" s="118"/>
      <c r="FW17" s="118"/>
      <c r="FX17" s="118"/>
      <c r="FY17" s="118"/>
      <c r="FZ17" s="118"/>
      <c r="GA17" s="118"/>
      <c r="GB17" s="118"/>
      <c r="GC17" s="118"/>
      <c r="GD17" s="118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  <c r="GO17" s="118"/>
      <c r="GP17" s="118"/>
      <c r="GQ17" s="118"/>
      <c r="GR17" s="118"/>
      <c r="GS17" s="118"/>
      <c r="GT17" s="118"/>
      <c r="GU17" s="118"/>
      <c r="GV17" s="118"/>
      <c r="GW17" s="118"/>
      <c r="GX17" s="118"/>
      <c r="GY17" s="118"/>
      <c r="GZ17" s="118"/>
      <c r="HA17" s="118"/>
      <c r="HB17" s="118"/>
      <c r="HC17" s="118"/>
      <c r="HD17" s="118"/>
      <c r="HE17" s="118"/>
      <c r="HF17" s="118"/>
      <c r="HG17" s="118"/>
      <c r="HH17" s="118"/>
      <c r="HI17" s="118"/>
      <c r="HJ17" s="118"/>
      <c r="HK17" s="118"/>
      <c r="HL17" s="118"/>
      <c r="HM17" s="118"/>
      <c r="HN17" s="118"/>
      <c r="HO17" s="118"/>
      <c r="HP17" s="118"/>
      <c r="HQ17" s="118"/>
      <c r="HR17" s="118"/>
      <c r="HS17" s="118"/>
      <c r="HT17" s="118"/>
      <c r="HU17" s="118"/>
      <c r="HV17" s="118"/>
      <c r="HW17" s="118"/>
      <c r="HX17" s="118"/>
    </row>
    <row r="18" spans="2:232" ht="24.75" customHeight="1">
      <c r="B18" s="617" t="s">
        <v>506</v>
      </c>
      <c r="C18" s="618" t="s">
        <v>507</v>
      </c>
      <c r="D18" s="135" t="s">
        <v>116</v>
      </c>
      <c r="E18" s="585" t="s">
        <v>59</v>
      </c>
      <c r="F18" s="192">
        <v>150</v>
      </c>
      <c r="G18" s="135" t="s">
        <v>116</v>
      </c>
      <c r="H18" s="193">
        <f>+I18</f>
        <v>96200000</v>
      </c>
      <c r="I18" s="198">
        <f>15400000+10500000+8000000+16800000+12000000+13300000+9000000+11200000</f>
        <v>96200000</v>
      </c>
      <c r="J18" s="138"/>
      <c r="K18" s="139"/>
      <c r="L18" s="138"/>
      <c r="M18" s="196">
        <v>45292</v>
      </c>
      <c r="N18" s="197">
        <v>45565</v>
      </c>
      <c r="O18" s="587">
        <f>+F19/F18</f>
        <v>1</v>
      </c>
      <c r="P18" s="587">
        <f>+H19/H18</f>
        <v>0.87110187110187109</v>
      </c>
      <c r="Q18" s="592">
        <f>+(O18*O18)/P18</f>
        <v>1.1479713603818615</v>
      </c>
    </row>
    <row r="19" spans="2:232" ht="24.75" customHeight="1">
      <c r="B19" s="617"/>
      <c r="C19" s="618"/>
      <c r="D19" s="135" t="s">
        <v>53</v>
      </c>
      <c r="E19" s="585"/>
      <c r="F19" s="192">
        <v>150</v>
      </c>
      <c r="G19" s="135" t="s">
        <v>54</v>
      </c>
      <c r="H19" s="193">
        <f>+I19</f>
        <v>83800000</v>
      </c>
      <c r="I19" s="193">
        <v>83800000</v>
      </c>
      <c r="J19" s="138"/>
      <c r="K19" s="139"/>
      <c r="L19" s="138"/>
      <c r="M19" s="196">
        <v>45292</v>
      </c>
      <c r="N19" s="197">
        <v>45565</v>
      </c>
      <c r="O19" s="587"/>
      <c r="P19" s="587"/>
      <c r="Q19" s="592"/>
    </row>
    <row r="20" spans="2:232" ht="24.75" customHeight="1">
      <c r="B20" s="617"/>
      <c r="C20" s="615" t="s">
        <v>508</v>
      </c>
      <c r="D20" s="135" t="s">
        <v>116</v>
      </c>
      <c r="E20" s="585" t="s">
        <v>59</v>
      </c>
      <c r="F20" s="192">
        <v>30</v>
      </c>
      <c r="G20" s="135" t="s">
        <v>116</v>
      </c>
      <c r="H20" s="193">
        <f>+I20</f>
        <v>110986171</v>
      </c>
      <c r="I20" s="199">
        <v>110986171</v>
      </c>
      <c r="J20" s="138"/>
      <c r="K20" s="139"/>
      <c r="L20" s="138"/>
      <c r="M20" s="196">
        <v>45292</v>
      </c>
      <c r="N20" s="197">
        <v>45565</v>
      </c>
      <c r="O20" s="587">
        <f>+F21/F20</f>
        <v>1</v>
      </c>
      <c r="P20" s="587">
        <f>+H21/H20</f>
        <v>0</v>
      </c>
      <c r="Q20" s="592" t="e">
        <f>+(O20*O20)/P20</f>
        <v>#DIV/0!</v>
      </c>
    </row>
    <row r="21" spans="2:232" ht="24.75" customHeight="1">
      <c r="B21" s="617"/>
      <c r="C21" s="616"/>
      <c r="D21" s="135" t="s">
        <v>53</v>
      </c>
      <c r="E21" s="585"/>
      <c r="F21" s="192">
        <v>30</v>
      </c>
      <c r="G21" s="135" t="s">
        <v>54</v>
      </c>
      <c r="H21" s="193">
        <f>+I21</f>
        <v>0</v>
      </c>
      <c r="I21" s="199">
        <v>0</v>
      </c>
      <c r="J21" s="138"/>
      <c r="K21" s="139"/>
      <c r="L21" s="138"/>
      <c r="M21" s="196">
        <v>45292</v>
      </c>
      <c r="N21" s="197">
        <v>45565</v>
      </c>
      <c r="O21" s="587"/>
      <c r="P21" s="587"/>
      <c r="Q21" s="592"/>
    </row>
    <row r="22" spans="2:232" ht="24.75" customHeight="1">
      <c r="B22" s="617"/>
      <c r="C22" s="615" t="s">
        <v>509</v>
      </c>
      <c r="D22" s="135" t="s">
        <v>116</v>
      </c>
      <c r="E22" s="585" t="s">
        <v>59</v>
      </c>
      <c r="F22" s="192">
        <v>891</v>
      </c>
      <c r="G22" s="135" t="s">
        <v>116</v>
      </c>
      <c r="H22" s="193">
        <f t="shared" ref="H22:H37" si="0">+I22</f>
        <v>6000000</v>
      </c>
      <c r="I22" s="198">
        <v>6000000</v>
      </c>
      <c r="J22" s="138"/>
      <c r="K22" s="139"/>
      <c r="L22" s="138"/>
      <c r="M22" s="196">
        <v>45292</v>
      </c>
      <c r="N22" s="197">
        <v>45565</v>
      </c>
      <c r="O22" s="587">
        <f>+F23/F22</f>
        <v>1</v>
      </c>
      <c r="P22" s="587">
        <f>+H23/H22</f>
        <v>0.83333333333333337</v>
      </c>
      <c r="Q22" s="592">
        <f>+(O22*O22)/P22</f>
        <v>1.2</v>
      </c>
    </row>
    <row r="23" spans="2:232" ht="24.75" customHeight="1">
      <c r="B23" s="617"/>
      <c r="C23" s="615"/>
      <c r="D23" s="135" t="s">
        <v>53</v>
      </c>
      <c r="E23" s="585"/>
      <c r="F23" s="192">
        <v>891</v>
      </c>
      <c r="G23" s="135" t="s">
        <v>54</v>
      </c>
      <c r="H23" s="193">
        <f t="shared" si="0"/>
        <v>5000000</v>
      </c>
      <c r="I23" s="193">
        <v>5000000</v>
      </c>
      <c r="J23" s="138"/>
      <c r="K23" s="139"/>
      <c r="L23" s="138"/>
      <c r="M23" s="196">
        <v>45292</v>
      </c>
      <c r="N23" s="197">
        <v>45565</v>
      </c>
      <c r="O23" s="587"/>
      <c r="P23" s="587"/>
      <c r="Q23" s="592"/>
    </row>
    <row r="24" spans="2:232" ht="24.75" customHeight="1">
      <c r="B24" s="617"/>
      <c r="C24" s="615" t="s">
        <v>510</v>
      </c>
      <c r="D24" s="135" t="s">
        <v>116</v>
      </c>
      <c r="E24" s="585" t="s">
        <v>59</v>
      </c>
      <c r="F24" s="192">
        <v>43</v>
      </c>
      <c r="G24" s="135" t="s">
        <v>116</v>
      </c>
      <c r="H24" s="193">
        <f t="shared" si="0"/>
        <v>210900000</v>
      </c>
      <c r="I24" s="198">
        <f>14000000+21000000+20400000+6000000+22500000+18000000+15000000+6000000+18000000+30000000+20000000+20000000</f>
        <v>210900000</v>
      </c>
      <c r="J24" s="138"/>
      <c r="K24" s="139"/>
      <c r="L24" s="138"/>
      <c r="M24" s="196">
        <v>45292</v>
      </c>
      <c r="N24" s="197">
        <v>45565</v>
      </c>
      <c r="O24" s="587">
        <f>+F25/F24</f>
        <v>1</v>
      </c>
      <c r="P24" s="587">
        <f>+H25/H24</f>
        <v>0.55049786628733999</v>
      </c>
      <c r="Q24" s="592">
        <f>+(O24*O24)/P24</f>
        <v>1.8165374677002584</v>
      </c>
    </row>
    <row r="25" spans="2:232" ht="24.75" customHeight="1">
      <c r="B25" s="617"/>
      <c r="C25" s="616"/>
      <c r="D25" s="135" t="s">
        <v>53</v>
      </c>
      <c r="E25" s="585"/>
      <c r="F25" s="192">
        <v>43</v>
      </c>
      <c r="G25" s="135" t="s">
        <v>54</v>
      </c>
      <c r="H25" s="193">
        <f t="shared" si="0"/>
        <v>116100000</v>
      </c>
      <c r="I25" s="193">
        <v>116100000</v>
      </c>
      <c r="J25" s="138"/>
      <c r="K25" s="139"/>
      <c r="L25" s="138"/>
      <c r="M25" s="196">
        <v>45292</v>
      </c>
      <c r="N25" s="197">
        <v>45565</v>
      </c>
      <c r="O25" s="587"/>
      <c r="P25" s="587"/>
      <c r="Q25" s="592"/>
    </row>
    <row r="26" spans="2:232" ht="24.75" customHeight="1">
      <c r="B26" s="617"/>
      <c r="C26" s="615" t="s">
        <v>511</v>
      </c>
      <c r="D26" s="135" t="s">
        <v>116</v>
      </c>
      <c r="E26" s="585" t="s">
        <v>59</v>
      </c>
      <c r="F26" s="192">
        <v>42</v>
      </c>
      <c r="G26" s="135" t="s">
        <v>116</v>
      </c>
      <c r="H26" s="193">
        <f t="shared" si="0"/>
        <v>39816667</v>
      </c>
      <c r="I26" s="199">
        <f>19000000+14816667+6000000</f>
        <v>39816667</v>
      </c>
      <c r="J26" s="138"/>
      <c r="K26" s="139"/>
      <c r="L26" s="138"/>
      <c r="M26" s="196">
        <v>45292</v>
      </c>
      <c r="N26" s="197">
        <v>45565</v>
      </c>
      <c r="O26" s="587">
        <f>+F27/F26</f>
        <v>1</v>
      </c>
      <c r="P26" s="587">
        <f>+H27/H26</f>
        <v>0.67768939574977483</v>
      </c>
      <c r="Q26" s="592">
        <f>+(O26*O26)/P26</f>
        <v>1.4756022541766802</v>
      </c>
    </row>
    <row r="27" spans="2:232" ht="24.75" customHeight="1">
      <c r="B27" s="617"/>
      <c r="C27" s="616"/>
      <c r="D27" s="135" t="s">
        <v>53</v>
      </c>
      <c r="E27" s="585"/>
      <c r="F27" s="192">
        <v>42</v>
      </c>
      <c r="G27" s="135" t="s">
        <v>54</v>
      </c>
      <c r="H27" s="193">
        <f t="shared" si="0"/>
        <v>26983333</v>
      </c>
      <c r="I27" s="193">
        <v>26983333</v>
      </c>
      <c r="J27" s="138"/>
      <c r="K27" s="139"/>
      <c r="L27" s="138"/>
      <c r="M27" s="196">
        <v>45292</v>
      </c>
      <c r="N27" s="197">
        <v>45565</v>
      </c>
      <c r="O27" s="587"/>
      <c r="P27" s="587"/>
      <c r="Q27" s="592"/>
    </row>
    <row r="28" spans="2:232" ht="24.75" customHeight="1">
      <c r="B28" s="617"/>
      <c r="C28" s="615" t="s">
        <v>512</v>
      </c>
      <c r="D28" s="135" t="s">
        <v>116</v>
      </c>
      <c r="E28" s="585" t="s">
        <v>59</v>
      </c>
      <c r="F28" s="192">
        <v>210</v>
      </c>
      <c r="G28" s="135" t="s">
        <v>116</v>
      </c>
      <c r="H28" s="193">
        <f t="shared" si="0"/>
        <v>7700000</v>
      </c>
      <c r="I28" s="198">
        <v>7700000</v>
      </c>
      <c r="J28" s="138"/>
      <c r="K28" s="139"/>
      <c r="L28" s="138"/>
      <c r="M28" s="196">
        <v>45292</v>
      </c>
      <c r="N28" s="197">
        <v>45565</v>
      </c>
      <c r="O28" s="587">
        <f>+F29/F28</f>
        <v>1</v>
      </c>
      <c r="P28" s="587">
        <f>+H29/H28</f>
        <v>0.8571428571428571</v>
      </c>
      <c r="Q28" s="592">
        <f>+(O28*O28)/P28</f>
        <v>1.1666666666666667</v>
      </c>
    </row>
    <row r="29" spans="2:232" ht="24.75" customHeight="1">
      <c r="B29" s="617"/>
      <c r="C29" s="616"/>
      <c r="D29" s="135" t="s">
        <v>53</v>
      </c>
      <c r="E29" s="585"/>
      <c r="F29" s="192">
        <v>210</v>
      </c>
      <c r="G29" s="135" t="s">
        <v>54</v>
      </c>
      <c r="H29" s="193">
        <f t="shared" si="0"/>
        <v>6600000</v>
      </c>
      <c r="I29" s="193">
        <v>6600000</v>
      </c>
      <c r="J29" s="138"/>
      <c r="K29" s="139"/>
      <c r="L29" s="138"/>
      <c r="M29" s="196">
        <v>45292</v>
      </c>
      <c r="N29" s="197">
        <v>45565</v>
      </c>
      <c r="O29" s="587"/>
      <c r="P29" s="587"/>
      <c r="Q29" s="592"/>
    </row>
    <row r="30" spans="2:232" ht="24.75" customHeight="1">
      <c r="B30" s="617"/>
      <c r="C30" s="615" t="s">
        <v>513</v>
      </c>
      <c r="D30" s="135" t="s">
        <v>116</v>
      </c>
      <c r="E30" s="585" t="s">
        <v>59</v>
      </c>
      <c r="F30" s="192">
        <v>81</v>
      </c>
      <c r="G30" s="135" t="s">
        <v>116</v>
      </c>
      <c r="H30" s="193">
        <f t="shared" si="0"/>
        <v>20000000</v>
      </c>
      <c r="I30" s="199">
        <f>6000000+8000000+6000000</f>
        <v>20000000</v>
      </c>
      <c r="J30" s="138"/>
      <c r="K30" s="139"/>
      <c r="L30" s="138"/>
      <c r="M30" s="196">
        <v>45292</v>
      </c>
      <c r="N30" s="197">
        <v>45565</v>
      </c>
      <c r="O30" s="587">
        <f>+F31/F30</f>
        <v>1</v>
      </c>
      <c r="P30" s="587">
        <f>+H31/H30</f>
        <v>0.67500000000000004</v>
      </c>
      <c r="Q30" s="592">
        <f>+(O30*O30)/P30</f>
        <v>1.4814814814814814</v>
      </c>
    </row>
    <row r="31" spans="2:232" ht="24.75" customHeight="1">
      <c r="B31" s="617"/>
      <c r="C31" s="616"/>
      <c r="D31" s="135" t="s">
        <v>53</v>
      </c>
      <c r="E31" s="585"/>
      <c r="F31" s="192">
        <v>81</v>
      </c>
      <c r="G31" s="135" t="s">
        <v>54</v>
      </c>
      <c r="H31" s="193">
        <f t="shared" si="0"/>
        <v>13500000</v>
      </c>
      <c r="I31" s="193">
        <v>13500000</v>
      </c>
      <c r="J31" s="231"/>
      <c r="K31" s="139"/>
      <c r="L31" s="138"/>
      <c r="M31" s="196">
        <v>45292</v>
      </c>
      <c r="N31" s="197">
        <v>45565</v>
      </c>
      <c r="O31" s="587"/>
      <c r="P31" s="587"/>
      <c r="Q31" s="592"/>
    </row>
    <row r="32" spans="2:232" ht="24.75" customHeight="1">
      <c r="B32" s="617"/>
      <c r="C32" s="615" t="s">
        <v>514</v>
      </c>
      <c r="D32" s="135" t="s">
        <v>116</v>
      </c>
      <c r="E32" s="585" t="s">
        <v>59</v>
      </c>
      <c r="F32" s="192">
        <v>148</v>
      </c>
      <c r="G32" s="135" t="s">
        <v>116</v>
      </c>
      <c r="H32" s="193">
        <f t="shared" si="0"/>
        <v>94533333</v>
      </c>
      <c r="I32" s="198">
        <f>7408333+14816667+12000000+6000000+15000000+6000000+8000000+6000000+11900000+7408333</f>
        <v>94533333</v>
      </c>
      <c r="J32" s="231">
        <f>+I18+I20+I22+I24+I26+I28+I30+I32</f>
        <v>586136171</v>
      </c>
      <c r="K32" s="139"/>
      <c r="L32" s="138"/>
      <c r="M32" s="196">
        <v>45292</v>
      </c>
      <c r="N32" s="197">
        <v>45565</v>
      </c>
      <c r="O32" s="587">
        <f>+F33/F32</f>
        <v>1</v>
      </c>
      <c r="P32" s="587">
        <f>+H33/H32</f>
        <v>0.78455571856331352</v>
      </c>
      <c r="Q32" s="592">
        <f>+(O32*O32)/P32</f>
        <v>1.2746067313500822</v>
      </c>
    </row>
    <row r="33" spans="2:17" ht="24.75" customHeight="1">
      <c r="B33" s="617"/>
      <c r="C33" s="616"/>
      <c r="D33" s="135" t="s">
        <v>53</v>
      </c>
      <c r="E33" s="585"/>
      <c r="F33" s="192">
        <v>148</v>
      </c>
      <c r="G33" s="135" t="s">
        <v>54</v>
      </c>
      <c r="H33" s="193">
        <f t="shared" si="0"/>
        <v>74166667</v>
      </c>
      <c r="I33" s="193">
        <v>74166667</v>
      </c>
      <c r="J33" s="231">
        <f>+I33+I31+I29+I27+I25+I23+I21+I19</f>
        <v>326150000</v>
      </c>
      <c r="K33" s="139"/>
      <c r="L33" s="138"/>
      <c r="M33" s="196">
        <v>45292</v>
      </c>
      <c r="N33" s="197">
        <v>45565</v>
      </c>
      <c r="O33" s="587"/>
      <c r="P33" s="587"/>
      <c r="Q33" s="592"/>
    </row>
    <row r="34" spans="2:17" ht="24.75" customHeight="1">
      <c r="B34" s="617" t="s">
        <v>515</v>
      </c>
      <c r="C34" s="615" t="s">
        <v>516</v>
      </c>
      <c r="D34" s="135" t="s">
        <v>51</v>
      </c>
      <c r="E34" s="585" t="s">
        <v>59</v>
      </c>
      <c r="F34" s="208">
        <v>180</v>
      </c>
      <c r="G34" s="135" t="s">
        <v>51</v>
      </c>
      <c r="H34" s="193">
        <f t="shared" si="0"/>
        <v>1500000000</v>
      </c>
      <c r="I34" s="199">
        <f>200000000+1000000000+300000000</f>
        <v>1500000000</v>
      </c>
      <c r="J34" s="232"/>
      <c r="K34" s="139"/>
      <c r="L34" s="140"/>
      <c r="M34" s="196">
        <v>45292</v>
      </c>
      <c r="N34" s="197">
        <v>45565</v>
      </c>
      <c r="O34" s="587">
        <f>+F35/F34</f>
        <v>1</v>
      </c>
      <c r="P34" s="587">
        <f>+H35/H34</f>
        <v>0.66666666666666663</v>
      </c>
      <c r="Q34" s="592">
        <f>+(O34*O34)/P34</f>
        <v>1.5</v>
      </c>
    </row>
    <row r="35" spans="2:17" ht="24.75" customHeight="1">
      <c r="B35" s="617"/>
      <c r="C35" s="616"/>
      <c r="D35" s="135" t="s">
        <v>53</v>
      </c>
      <c r="E35" s="585"/>
      <c r="F35" s="208">
        <v>180</v>
      </c>
      <c r="G35" s="135" t="s">
        <v>54</v>
      </c>
      <c r="H35" s="193">
        <f t="shared" si="0"/>
        <v>1000000000</v>
      </c>
      <c r="I35" s="193">
        <v>1000000000</v>
      </c>
      <c r="J35" s="232"/>
      <c r="K35" s="139"/>
      <c r="L35" s="140"/>
      <c r="M35" s="196">
        <v>45292</v>
      </c>
      <c r="N35" s="197">
        <v>45565</v>
      </c>
      <c r="O35" s="587"/>
      <c r="P35" s="587"/>
      <c r="Q35" s="592"/>
    </row>
    <row r="36" spans="2:17" ht="24.75" customHeight="1">
      <c r="B36" s="617"/>
      <c r="C36" s="615" t="s">
        <v>517</v>
      </c>
      <c r="D36" s="135" t="s">
        <v>51</v>
      </c>
      <c r="E36" s="585" t="s">
        <v>59</v>
      </c>
      <c r="F36" s="208">
        <v>1</v>
      </c>
      <c r="G36" s="135" t="s">
        <v>51</v>
      </c>
      <c r="H36" s="193">
        <f t="shared" si="0"/>
        <v>129013829</v>
      </c>
      <c r="I36" s="199">
        <v>129013829</v>
      </c>
      <c r="J36" s="231">
        <f>+I34+I36</f>
        <v>1629013829</v>
      </c>
      <c r="K36" s="233">
        <f>+J33+J37</f>
        <v>1326150000</v>
      </c>
      <c r="L36" s="138"/>
      <c r="M36" s="196">
        <v>45292</v>
      </c>
      <c r="N36" s="197">
        <v>45565</v>
      </c>
      <c r="O36" s="587">
        <f>+F37/F36</f>
        <v>0</v>
      </c>
      <c r="P36" s="587">
        <f>+H37/H36</f>
        <v>0</v>
      </c>
      <c r="Q36" s="592" t="e">
        <f>+(O36*O36)/P36</f>
        <v>#DIV/0!</v>
      </c>
    </row>
    <row r="37" spans="2:17" ht="24.75" customHeight="1">
      <c r="B37" s="617"/>
      <c r="C37" s="616"/>
      <c r="D37" s="135" t="s">
        <v>53</v>
      </c>
      <c r="E37" s="585"/>
      <c r="F37" s="234"/>
      <c r="G37" s="135" t="s">
        <v>54</v>
      </c>
      <c r="H37" s="193">
        <f t="shared" si="0"/>
        <v>0</v>
      </c>
      <c r="I37" s="199">
        <v>0</v>
      </c>
      <c r="J37" s="231">
        <f>+I37+I35</f>
        <v>1000000000</v>
      </c>
      <c r="K37" s="139">
        <f>+J32+J36</f>
        <v>2215150000</v>
      </c>
      <c r="L37" s="138"/>
      <c r="M37" s="196">
        <v>45292</v>
      </c>
      <c r="N37" s="197">
        <v>45565</v>
      </c>
      <c r="O37" s="587"/>
      <c r="P37" s="587"/>
      <c r="Q37" s="592"/>
    </row>
    <row r="38" spans="2:17" ht="31.5" customHeight="1">
      <c r="B38" s="403"/>
      <c r="C38" s="423" t="s">
        <v>62</v>
      </c>
      <c r="D38" s="135" t="s">
        <v>51</v>
      </c>
      <c r="E38" s="585" t="s">
        <v>59</v>
      </c>
      <c r="F38" s="144"/>
      <c r="G38" s="135" t="s">
        <v>51</v>
      </c>
      <c r="H38" s="235">
        <f>+H18+H20+H22+H24+H26+H28+H30+H32+H34+H36</f>
        <v>2215150000</v>
      </c>
      <c r="I38" s="193">
        <f>+I18+I20+I22+I24+I26+I28+I30+I32+I34+I36</f>
        <v>2215150000</v>
      </c>
      <c r="J38" s="138"/>
      <c r="K38" s="138"/>
      <c r="L38" s="138"/>
      <c r="M38" s="138"/>
      <c r="N38" s="146"/>
      <c r="O38" s="407"/>
      <c r="P38" s="407"/>
      <c r="Q38" s="403"/>
    </row>
    <row r="39" spans="2:17" ht="31.5" customHeight="1">
      <c r="B39" s="403"/>
      <c r="C39" s="423"/>
      <c r="D39" s="135" t="s">
        <v>53</v>
      </c>
      <c r="E39" s="585"/>
      <c r="F39" s="144"/>
      <c r="G39" s="135" t="s">
        <v>54</v>
      </c>
      <c r="H39" s="193">
        <f>+H35+H33+H31+H29+H27+H25+H23+H21+H19</f>
        <v>1326150000</v>
      </c>
      <c r="I39" s="193">
        <f>+I19+I23+I25+I27+I29+I31+I33+I35+I37</f>
        <v>1326150000</v>
      </c>
      <c r="J39" s="140"/>
      <c r="K39" s="148"/>
      <c r="L39" s="140"/>
      <c r="M39" s="140"/>
      <c r="N39" s="146"/>
      <c r="O39" s="407"/>
      <c r="P39" s="407"/>
      <c r="Q39" s="403"/>
    </row>
    <row r="40" spans="2:17" ht="31.5" customHeight="1">
      <c r="D40" s="149"/>
      <c r="H40" s="236"/>
      <c r="I40" s="237"/>
      <c r="J40" s="152"/>
      <c r="K40" s="152"/>
      <c r="L40" s="152"/>
      <c r="M40" s="218"/>
      <c r="N40" s="218"/>
      <c r="O40" s="151"/>
      <c r="P40" s="154"/>
      <c r="Q40" s="155"/>
    </row>
    <row r="41" spans="2:17" ht="32.25" thickBot="1">
      <c r="B41" s="389" t="s">
        <v>63</v>
      </c>
      <c r="C41" s="389"/>
      <c r="D41" s="390" t="s">
        <v>64</v>
      </c>
      <c r="E41" s="390"/>
      <c r="F41" s="390"/>
      <c r="G41" s="390"/>
      <c r="H41" s="390"/>
      <c r="I41" s="390"/>
      <c r="J41" s="156" t="s">
        <v>65</v>
      </c>
      <c r="K41" s="390" t="s">
        <v>66</v>
      </c>
      <c r="L41" s="390"/>
      <c r="M41" s="391" t="s">
        <v>67</v>
      </c>
      <c r="N41" s="392"/>
      <c r="O41" s="392"/>
      <c r="P41" s="392"/>
      <c r="Q41" s="392"/>
    </row>
    <row r="42" spans="2:17" ht="26.25" customHeight="1">
      <c r="B42" s="563" t="s">
        <v>497</v>
      </c>
      <c r="C42" s="564"/>
      <c r="D42" s="533" t="s">
        <v>498</v>
      </c>
      <c r="E42" s="534"/>
      <c r="F42" s="534"/>
      <c r="G42" s="534"/>
      <c r="H42" s="534"/>
      <c r="I42" s="535"/>
      <c r="J42" s="567" t="s">
        <v>59</v>
      </c>
      <c r="K42" s="219" t="s">
        <v>51</v>
      </c>
      <c r="L42" s="220">
        <v>1800</v>
      </c>
      <c r="M42" s="388" t="s">
        <v>499</v>
      </c>
      <c r="N42" s="388"/>
      <c r="O42" s="388"/>
      <c r="P42" s="388"/>
      <c r="Q42" s="388"/>
    </row>
    <row r="43" spans="2:17" ht="18" customHeight="1" thickBot="1">
      <c r="B43" s="565"/>
      <c r="C43" s="566"/>
      <c r="D43" s="539"/>
      <c r="E43" s="540"/>
      <c r="F43" s="540"/>
      <c r="G43" s="540"/>
      <c r="H43" s="540"/>
      <c r="I43" s="541"/>
      <c r="J43" s="568"/>
      <c r="K43" s="219" t="s">
        <v>53</v>
      </c>
      <c r="L43" s="220">
        <f>+F25+F27+F29+F31+F33+F35+F37</f>
        <v>704</v>
      </c>
      <c r="M43" s="388"/>
      <c r="N43" s="388"/>
      <c r="O43" s="388"/>
      <c r="P43" s="388"/>
      <c r="Q43" s="388"/>
    </row>
    <row r="44" spans="2:17" ht="18.75" customHeight="1">
      <c r="B44" s="563"/>
      <c r="C44" s="569"/>
      <c r="D44" s="572" t="s">
        <v>500</v>
      </c>
      <c r="E44" s="573"/>
      <c r="F44" s="573"/>
      <c r="G44" s="573"/>
      <c r="H44" s="573"/>
      <c r="I44" s="574"/>
      <c r="J44" s="567" t="s">
        <v>59</v>
      </c>
      <c r="K44" s="219" t="s">
        <v>51</v>
      </c>
      <c r="L44" s="220"/>
      <c r="M44" s="375" t="s">
        <v>433</v>
      </c>
      <c r="N44" s="375"/>
      <c r="O44" s="375"/>
      <c r="P44" s="375"/>
      <c r="Q44" s="375"/>
    </row>
    <row r="45" spans="2:17" ht="14.25" customHeight="1" thickBot="1">
      <c r="B45" s="570"/>
      <c r="C45" s="571"/>
      <c r="D45" s="575"/>
      <c r="E45" s="576"/>
      <c r="F45" s="576"/>
      <c r="G45" s="576"/>
      <c r="H45" s="576"/>
      <c r="I45" s="577"/>
      <c r="J45" s="568"/>
      <c r="K45" s="219" t="s">
        <v>53</v>
      </c>
      <c r="L45" s="220"/>
      <c r="M45" s="375"/>
      <c r="N45" s="375"/>
      <c r="O45" s="375"/>
      <c r="P45" s="375"/>
      <c r="Q45" s="375"/>
    </row>
    <row r="46" spans="2:17" ht="15.75">
      <c r="B46" s="578"/>
      <c r="C46" s="579"/>
      <c r="D46" s="572"/>
      <c r="E46" s="573"/>
      <c r="F46" s="573"/>
      <c r="G46" s="573"/>
      <c r="H46" s="573"/>
      <c r="I46" s="574"/>
      <c r="J46" s="567" t="s">
        <v>59</v>
      </c>
      <c r="K46" s="219" t="s">
        <v>51</v>
      </c>
      <c r="L46" s="220"/>
      <c r="M46" s="582" t="s">
        <v>501</v>
      </c>
      <c r="N46" s="582"/>
      <c r="O46" s="582"/>
      <c r="P46" s="582"/>
      <c r="Q46" s="582"/>
    </row>
    <row r="47" spans="2:17" ht="16.5" thickBot="1">
      <c r="B47" s="580"/>
      <c r="C47" s="581"/>
      <c r="D47" s="575"/>
      <c r="E47" s="576"/>
      <c r="F47" s="576"/>
      <c r="G47" s="576"/>
      <c r="H47" s="576"/>
      <c r="I47" s="577"/>
      <c r="J47" s="568"/>
      <c r="K47" s="219" t="s">
        <v>53</v>
      </c>
      <c r="L47" s="220"/>
      <c r="M47" s="582"/>
      <c r="N47" s="582"/>
      <c r="O47" s="582"/>
      <c r="P47" s="582"/>
      <c r="Q47" s="582"/>
    </row>
    <row r="48" spans="2:17" ht="15" customHeight="1">
      <c r="B48" s="369" t="s">
        <v>438</v>
      </c>
      <c r="C48" s="370"/>
      <c r="D48" s="370"/>
      <c r="E48" s="370"/>
      <c r="F48" s="370"/>
      <c r="G48" s="370"/>
      <c r="H48" s="370"/>
      <c r="I48" s="370"/>
      <c r="J48" s="370"/>
      <c r="K48" s="370"/>
      <c r="L48" s="371"/>
      <c r="M48" s="375" t="s">
        <v>72</v>
      </c>
      <c r="N48" s="375"/>
      <c r="O48" s="375"/>
      <c r="P48" s="375"/>
      <c r="Q48" s="375"/>
    </row>
    <row r="49" spans="2:34" ht="29.25" customHeight="1">
      <c r="B49" s="372"/>
      <c r="C49" s="373"/>
      <c r="D49" s="373"/>
      <c r="E49" s="373"/>
      <c r="F49" s="373"/>
      <c r="G49" s="373"/>
      <c r="H49" s="373"/>
      <c r="I49" s="373"/>
      <c r="J49" s="373"/>
      <c r="K49" s="373"/>
      <c r="L49" s="374"/>
      <c r="M49" s="375"/>
      <c r="N49" s="375"/>
      <c r="O49" s="375"/>
      <c r="P49" s="375"/>
      <c r="Q49" s="375"/>
    </row>
    <row r="50" spans="2:34">
      <c r="I50" s="238"/>
      <c r="M50" s="161"/>
      <c r="N50" s="161"/>
    </row>
    <row r="51" spans="2:34" ht="15.75"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</row>
    <row r="52" spans="2:34" ht="15.75">
      <c r="R52" s="223"/>
      <c r="S52" s="223"/>
      <c r="T52" s="223"/>
      <c r="U52" s="223"/>
      <c r="V52" s="223"/>
      <c r="W52" s="223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</row>
    <row r="53" spans="2:34" ht="15.75">
      <c r="Q53" s="223"/>
      <c r="R53" s="223"/>
      <c r="S53" s="223"/>
      <c r="T53" s="223"/>
      <c r="U53" s="223"/>
      <c r="V53" s="223"/>
      <c r="W53" s="223"/>
      <c r="X53" s="223"/>
      <c r="Y53" s="223"/>
      <c r="Z53" s="223"/>
      <c r="AA53" s="223"/>
      <c r="AB53" s="223"/>
      <c r="AC53" s="223"/>
      <c r="AD53" s="223"/>
      <c r="AE53" s="223"/>
      <c r="AF53" s="223"/>
      <c r="AG53" s="223"/>
      <c r="AH53" s="223"/>
    </row>
    <row r="54" spans="2:34" ht="15.75">
      <c r="R54" s="223"/>
      <c r="S54" s="223"/>
      <c r="T54" s="223"/>
      <c r="U54" s="223"/>
      <c r="V54" s="223"/>
      <c r="W54" s="223"/>
      <c r="X54" s="223"/>
      <c r="Y54" s="223"/>
      <c r="Z54" s="223"/>
      <c r="AA54" s="223"/>
      <c r="AB54" s="223"/>
      <c r="AC54" s="223"/>
      <c r="AD54" s="223"/>
      <c r="AE54" s="223"/>
      <c r="AF54" s="223"/>
      <c r="AG54" s="223"/>
      <c r="AH54" s="223"/>
    </row>
    <row r="55" spans="2:34" ht="15.75">
      <c r="R55" s="223"/>
      <c r="S55" s="223"/>
      <c r="T55" s="223"/>
      <c r="U55" s="223"/>
      <c r="V55" s="223"/>
      <c r="W55" s="223"/>
      <c r="X55" s="223"/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</row>
    <row r="56" spans="2:34" ht="15.75">
      <c r="R56" s="223"/>
      <c r="S56" s="223"/>
      <c r="T56" s="223"/>
      <c r="U56" s="223"/>
      <c r="V56" s="223"/>
      <c r="W56" s="223"/>
      <c r="X56" s="223"/>
      <c r="Y56" s="223"/>
      <c r="Z56" s="223"/>
      <c r="AA56" s="223"/>
      <c r="AB56" s="223"/>
      <c r="AC56" s="223"/>
      <c r="AD56" s="223"/>
      <c r="AE56" s="223"/>
      <c r="AF56" s="223"/>
      <c r="AG56" s="223"/>
      <c r="AH56" s="223"/>
    </row>
    <row r="57" spans="2:34" ht="15.75">
      <c r="R57" s="223"/>
      <c r="S57" s="223"/>
      <c r="T57" s="223"/>
      <c r="U57" s="223"/>
      <c r="V57" s="223"/>
      <c r="W57" s="223"/>
      <c r="X57" s="223"/>
      <c r="Y57" s="223"/>
      <c r="Z57" s="223"/>
      <c r="AA57" s="223"/>
      <c r="AB57" s="223"/>
      <c r="AC57" s="223"/>
      <c r="AD57" s="223"/>
      <c r="AE57" s="223"/>
      <c r="AF57" s="223"/>
      <c r="AG57" s="223"/>
      <c r="AH57" s="223"/>
    </row>
    <row r="58" spans="2:34" ht="15.75">
      <c r="R58" s="223"/>
      <c r="S58" s="223"/>
      <c r="T58" s="223"/>
      <c r="U58" s="223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/>
    </row>
    <row r="59" spans="2:34" ht="15.75">
      <c r="R59" s="223"/>
      <c r="S59" s="223"/>
      <c r="T59" s="223"/>
      <c r="U59" s="223"/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/>
    </row>
    <row r="60" spans="2:34" ht="15.75"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/>
    </row>
    <row r="61" spans="2:34" ht="15.75"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</row>
    <row r="62" spans="2:34" ht="15.75"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</row>
    <row r="63" spans="2:34" ht="15.75"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</row>
    <row r="64" spans="2:34" ht="15.75"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</row>
    <row r="65" spans="18:34" ht="15.75"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</row>
    <row r="66" spans="18:34" ht="15.75"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</row>
    <row r="67" spans="18:34" ht="15.75"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</row>
    <row r="68" spans="18:34" ht="15.75"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</row>
    <row r="69" spans="18:34" ht="15.75">
      <c r="R69" s="223"/>
      <c r="S69" s="223"/>
      <c r="T69" s="223"/>
      <c r="U69" s="223"/>
      <c r="V69" s="223"/>
      <c r="W69" s="223"/>
      <c r="X69" s="223"/>
      <c r="Y69" s="223"/>
      <c r="Z69" s="223"/>
      <c r="AA69" s="223"/>
      <c r="AB69" s="223"/>
      <c r="AC69" s="223"/>
      <c r="AD69" s="223"/>
      <c r="AE69" s="223"/>
      <c r="AF69" s="223"/>
      <c r="AG69" s="223"/>
      <c r="AH69" s="223"/>
    </row>
    <row r="70" spans="18:34" ht="15.75">
      <c r="R70" s="223"/>
      <c r="S70" s="223"/>
      <c r="T70" s="223"/>
      <c r="U70" s="223"/>
      <c r="V70" s="223"/>
      <c r="W70" s="223"/>
      <c r="X70" s="22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</row>
  </sheetData>
  <mergeCells count="118">
    <mergeCell ref="B2:C5"/>
    <mergeCell ref="D2:K3"/>
    <mergeCell ref="L2:O2"/>
    <mergeCell ref="P2:Q5"/>
    <mergeCell ref="L3:O3"/>
    <mergeCell ref="D4:K5"/>
    <mergeCell ref="L4:O4"/>
    <mergeCell ref="L5:O5"/>
    <mergeCell ref="B11:C11"/>
    <mergeCell ref="D11:I11"/>
    <mergeCell ref="N11:P11"/>
    <mergeCell ref="B12:C12"/>
    <mergeCell ref="D12:I12"/>
    <mergeCell ref="N12:P12"/>
    <mergeCell ref="C6:Q6"/>
    <mergeCell ref="D7:Q7"/>
    <mergeCell ref="D8:Q8"/>
    <mergeCell ref="B9:C9"/>
    <mergeCell ref="D9:I9"/>
    <mergeCell ref="J9:L14"/>
    <mergeCell ref="M9:Q9"/>
    <mergeCell ref="B10:C10"/>
    <mergeCell ref="D10:I10"/>
    <mergeCell ref="N10:P10"/>
    <mergeCell ref="G15:G17"/>
    <mergeCell ref="H15:H17"/>
    <mergeCell ref="I15:L16"/>
    <mergeCell ref="M15:N16"/>
    <mergeCell ref="O15:Q15"/>
    <mergeCell ref="O16:O17"/>
    <mergeCell ref="P16:P17"/>
    <mergeCell ref="Q16:Q17"/>
    <mergeCell ref="B13:C13"/>
    <mergeCell ref="D13:I13"/>
    <mergeCell ref="N13:P13"/>
    <mergeCell ref="D14:I14"/>
    <mergeCell ref="N14:P14"/>
    <mergeCell ref="B15:B17"/>
    <mergeCell ref="C15:C17"/>
    <mergeCell ref="D15:D17"/>
    <mergeCell ref="E15:E17"/>
    <mergeCell ref="F15:F17"/>
    <mergeCell ref="Q20:Q21"/>
    <mergeCell ref="C22:C23"/>
    <mergeCell ref="E22:E23"/>
    <mergeCell ref="O22:O23"/>
    <mergeCell ref="P22:P23"/>
    <mergeCell ref="Q22:Q23"/>
    <mergeCell ref="B18:B33"/>
    <mergeCell ref="C18:C19"/>
    <mergeCell ref="E18:E19"/>
    <mergeCell ref="O18:O19"/>
    <mergeCell ref="P18:P19"/>
    <mergeCell ref="Q18:Q19"/>
    <mergeCell ref="C20:C21"/>
    <mergeCell ref="E20:E21"/>
    <mergeCell ref="O20:O21"/>
    <mergeCell ref="P20:P21"/>
    <mergeCell ref="Q28:Q29"/>
    <mergeCell ref="C30:C31"/>
    <mergeCell ref="E30:E31"/>
    <mergeCell ref="O30:O31"/>
    <mergeCell ref="P30:P31"/>
    <mergeCell ref="Q30:Q31"/>
    <mergeCell ref="C24:C25"/>
    <mergeCell ref="E24:E25"/>
    <mergeCell ref="O24:O25"/>
    <mergeCell ref="P24:P25"/>
    <mergeCell ref="Q24:Q25"/>
    <mergeCell ref="C26:C27"/>
    <mergeCell ref="E26:E27"/>
    <mergeCell ref="O26:O27"/>
    <mergeCell ref="P26:P27"/>
    <mergeCell ref="Q26:Q27"/>
    <mergeCell ref="B34:B37"/>
    <mergeCell ref="C34:C35"/>
    <mergeCell ref="E34:E35"/>
    <mergeCell ref="O34:O35"/>
    <mergeCell ref="P34:P35"/>
    <mergeCell ref="C28:C29"/>
    <mergeCell ref="E28:E29"/>
    <mergeCell ref="O28:O29"/>
    <mergeCell ref="P28:P29"/>
    <mergeCell ref="Q34:Q35"/>
    <mergeCell ref="C36:C37"/>
    <mergeCell ref="E36:E37"/>
    <mergeCell ref="O36:O37"/>
    <mergeCell ref="P36:P37"/>
    <mergeCell ref="Q36:Q37"/>
    <mergeCell ref="C32:C33"/>
    <mergeCell ref="E32:E33"/>
    <mergeCell ref="O32:O33"/>
    <mergeCell ref="P32:P33"/>
    <mergeCell ref="Q32:Q33"/>
    <mergeCell ref="B41:C41"/>
    <mergeCell ref="D41:I41"/>
    <mergeCell ref="K41:L41"/>
    <mergeCell ref="M41:Q41"/>
    <mergeCell ref="B42:C43"/>
    <mergeCell ref="D42:I43"/>
    <mergeCell ref="J42:J43"/>
    <mergeCell ref="M42:Q43"/>
    <mergeCell ref="B38:B39"/>
    <mergeCell ref="C38:C39"/>
    <mergeCell ref="E38:E39"/>
    <mergeCell ref="O38:O39"/>
    <mergeCell ref="P38:P39"/>
    <mergeCell ref="Q38:Q39"/>
    <mergeCell ref="B48:L49"/>
    <mergeCell ref="M48:Q49"/>
    <mergeCell ref="B44:C45"/>
    <mergeCell ref="D44:I45"/>
    <mergeCell ref="J44:J45"/>
    <mergeCell ref="M44:Q45"/>
    <mergeCell ref="B46:C47"/>
    <mergeCell ref="D46:I47"/>
    <mergeCell ref="J46:J47"/>
    <mergeCell ref="M46:Q47"/>
  </mergeCells>
  <pageMargins left="0.25" right="0.25" top="0.75" bottom="0.75" header="0.3" footer="0.3"/>
  <pageSetup paperSize="5" scale="43" fitToHeight="0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HE64"/>
  <sheetViews>
    <sheetView topLeftCell="A3" zoomScale="55" zoomScaleNormal="55" workbookViewId="0">
      <selection activeCell="D13" sqref="D13:I13"/>
    </sheetView>
  </sheetViews>
  <sheetFormatPr baseColWidth="10" defaultColWidth="12.5703125" defaultRowHeight="15"/>
  <cols>
    <col min="1" max="1" width="6.7109375" style="117" customWidth="1"/>
    <col min="2" max="2" width="45.42578125" style="117" customWidth="1"/>
    <col min="3" max="3" width="86.85546875" style="117" customWidth="1"/>
    <col min="4" max="4" width="16.85546875" style="117" customWidth="1"/>
    <col min="5" max="5" width="13.85546875" style="117" customWidth="1"/>
    <col min="6" max="6" width="16.7109375" style="117" customWidth="1"/>
    <col min="7" max="7" width="18" style="117" customWidth="1"/>
    <col min="8" max="8" width="27.85546875" style="224" customWidth="1"/>
    <col min="9" max="9" width="26.28515625" style="224" customWidth="1"/>
    <col min="10" max="10" width="20.85546875" style="118" customWidth="1"/>
    <col min="11" max="11" width="13.5703125" style="117" customWidth="1"/>
    <col min="12" max="12" width="15.85546875" style="117" customWidth="1"/>
    <col min="13" max="13" width="14.85546875" style="162" customWidth="1"/>
    <col min="14" max="14" width="21.140625" style="162" customWidth="1"/>
    <col min="15" max="17" width="16.85546875" style="117" customWidth="1"/>
    <col min="18" max="16384" width="12.5703125" style="117"/>
  </cols>
  <sheetData>
    <row r="1" spans="2:213" ht="22.5" customHeight="1"/>
    <row r="2" spans="2:213" s="120" customFormat="1" ht="37.5" customHeight="1">
      <c r="B2" s="476"/>
      <c r="C2" s="476"/>
      <c r="D2" s="477" t="s">
        <v>378</v>
      </c>
      <c r="E2" s="478"/>
      <c r="F2" s="478"/>
      <c r="G2" s="478"/>
      <c r="H2" s="478"/>
      <c r="I2" s="478"/>
      <c r="J2" s="478"/>
      <c r="K2" s="479"/>
      <c r="L2" s="612" t="s">
        <v>379</v>
      </c>
      <c r="M2" s="613"/>
      <c r="N2" s="613"/>
      <c r="O2" s="614"/>
      <c r="P2" s="483"/>
      <c r="Q2" s="484"/>
    </row>
    <row r="3" spans="2:213" s="120" customFormat="1" ht="37.5" customHeight="1">
      <c r="B3" s="476"/>
      <c r="C3" s="476"/>
      <c r="D3" s="480"/>
      <c r="E3" s="481"/>
      <c r="F3" s="481"/>
      <c r="G3" s="481"/>
      <c r="H3" s="481"/>
      <c r="I3" s="481"/>
      <c r="J3" s="481"/>
      <c r="K3" s="482"/>
      <c r="L3" s="612" t="s">
        <v>380</v>
      </c>
      <c r="M3" s="613"/>
      <c r="N3" s="613"/>
      <c r="O3" s="614"/>
      <c r="P3" s="485"/>
      <c r="Q3" s="486"/>
    </row>
    <row r="4" spans="2:213" s="120" customFormat="1" ht="33.75" customHeight="1">
      <c r="B4" s="476"/>
      <c r="C4" s="476"/>
      <c r="D4" s="477" t="s">
        <v>381</v>
      </c>
      <c r="E4" s="478"/>
      <c r="F4" s="478"/>
      <c r="G4" s="478"/>
      <c r="H4" s="478"/>
      <c r="I4" s="478"/>
      <c r="J4" s="478"/>
      <c r="K4" s="479"/>
      <c r="L4" s="612" t="s">
        <v>382</v>
      </c>
      <c r="M4" s="613"/>
      <c r="N4" s="613"/>
      <c r="O4" s="614"/>
      <c r="P4" s="485"/>
      <c r="Q4" s="486"/>
    </row>
    <row r="5" spans="2:213" s="120" customFormat="1" ht="38.25" customHeight="1">
      <c r="B5" s="476"/>
      <c r="C5" s="476"/>
      <c r="D5" s="480"/>
      <c r="E5" s="481"/>
      <c r="F5" s="481"/>
      <c r="G5" s="481"/>
      <c r="H5" s="481"/>
      <c r="I5" s="481"/>
      <c r="J5" s="481"/>
      <c r="K5" s="482"/>
      <c r="L5" s="612" t="s">
        <v>383</v>
      </c>
      <c r="M5" s="613"/>
      <c r="N5" s="613"/>
      <c r="O5" s="614"/>
      <c r="P5" s="487"/>
      <c r="Q5" s="488"/>
    </row>
    <row r="6" spans="2:213" s="120" customFormat="1" ht="23.25" customHeight="1"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</row>
    <row r="7" spans="2:213" s="120" customFormat="1" ht="31.5" customHeight="1">
      <c r="B7" s="121" t="s">
        <v>6</v>
      </c>
      <c r="C7" s="121" t="s">
        <v>478</v>
      </c>
      <c r="D7" s="434" t="s">
        <v>479</v>
      </c>
      <c r="E7" s="435"/>
      <c r="F7" s="435"/>
      <c r="G7" s="435"/>
      <c r="H7" s="435"/>
      <c r="I7" s="435"/>
      <c r="J7" s="435"/>
      <c r="K7" s="435"/>
      <c r="L7" s="435"/>
      <c r="M7" s="435"/>
      <c r="N7" s="435"/>
      <c r="O7" s="435"/>
      <c r="P7" s="435"/>
      <c r="Q7" s="436"/>
    </row>
    <row r="8" spans="2:213" s="120" customFormat="1" ht="36" customHeight="1">
      <c r="B8" s="121" t="s">
        <v>9</v>
      </c>
      <c r="C8" s="121" t="s">
        <v>386</v>
      </c>
      <c r="D8" s="437" t="s">
        <v>480</v>
      </c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</row>
    <row r="9" spans="2:213" s="120" customFormat="1" ht="36" customHeight="1">
      <c r="B9" s="438" t="s">
        <v>388</v>
      </c>
      <c r="C9" s="439"/>
      <c r="D9" s="440" t="s">
        <v>13</v>
      </c>
      <c r="E9" s="440"/>
      <c r="F9" s="440"/>
      <c r="G9" s="440"/>
      <c r="H9" s="440"/>
      <c r="I9" s="441"/>
      <c r="J9" s="558" t="s">
        <v>518</v>
      </c>
      <c r="K9" s="442"/>
      <c r="L9" s="443"/>
      <c r="M9" s="448" t="s">
        <v>15</v>
      </c>
      <c r="N9" s="449"/>
      <c r="O9" s="449"/>
      <c r="P9" s="449"/>
      <c r="Q9" s="450"/>
    </row>
    <row r="10" spans="2:213" s="120" customFormat="1" ht="36" customHeight="1">
      <c r="B10" s="438" t="s">
        <v>391</v>
      </c>
      <c r="C10" s="439"/>
      <c r="D10" s="440" t="s">
        <v>482</v>
      </c>
      <c r="E10" s="440"/>
      <c r="F10" s="440"/>
      <c r="G10" s="440"/>
      <c r="H10" s="440"/>
      <c r="I10" s="441"/>
      <c r="J10" s="559"/>
      <c r="K10" s="444"/>
      <c r="L10" s="445"/>
      <c r="M10" s="122" t="s">
        <v>18</v>
      </c>
      <c r="N10" s="451" t="s">
        <v>19</v>
      </c>
      <c r="O10" s="451"/>
      <c r="P10" s="451"/>
      <c r="Q10" s="122" t="s">
        <v>20</v>
      </c>
    </row>
    <row r="11" spans="2:213" s="120" customFormat="1" ht="51.75" customHeight="1">
      <c r="B11" s="462" t="s">
        <v>21</v>
      </c>
      <c r="C11" s="463"/>
      <c r="D11" s="464" t="s">
        <v>483</v>
      </c>
      <c r="E11" s="464"/>
      <c r="F11" s="464"/>
      <c r="G11" s="464"/>
      <c r="H11" s="464"/>
      <c r="I11" s="465"/>
      <c r="J11" s="559"/>
      <c r="K11" s="444"/>
      <c r="L11" s="445"/>
      <c r="M11" s="175"/>
      <c r="N11" s="609"/>
      <c r="O11" s="610"/>
      <c r="P11" s="611"/>
      <c r="Q11" s="124"/>
    </row>
    <row r="12" spans="2:213" s="120" customFormat="1" ht="74.25" customHeight="1">
      <c r="B12" s="469" t="s">
        <v>23</v>
      </c>
      <c r="C12" s="470"/>
      <c r="D12" s="464" t="s">
        <v>519</v>
      </c>
      <c r="E12" s="464"/>
      <c r="F12" s="464"/>
      <c r="G12" s="464"/>
      <c r="H12" s="464"/>
      <c r="I12" s="465"/>
      <c r="J12" s="559"/>
      <c r="K12" s="444"/>
      <c r="L12" s="445"/>
      <c r="M12" s="125"/>
      <c r="N12" s="471"/>
      <c r="O12" s="472"/>
      <c r="P12" s="473"/>
      <c r="Q12" s="126"/>
    </row>
    <row r="13" spans="2:213" s="120" customFormat="1" ht="74.25" customHeight="1">
      <c r="B13" s="452" t="s">
        <v>25</v>
      </c>
      <c r="C13" s="453"/>
      <c r="D13" s="440" t="s">
        <v>520</v>
      </c>
      <c r="E13" s="440"/>
      <c r="F13" s="440"/>
      <c r="G13" s="440"/>
      <c r="H13" s="440"/>
      <c r="I13" s="441"/>
      <c r="J13" s="559"/>
      <c r="K13" s="444"/>
      <c r="L13" s="445"/>
      <c r="M13" s="176"/>
      <c r="N13" s="456"/>
      <c r="O13" s="457"/>
      <c r="P13" s="458"/>
      <c r="Q13" s="177"/>
    </row>
    <row r="14" spans="2:213" s="120" customFormat="1" ht="60" customHeight="1">
      <c r="B14" s="228" t="s">
        <v>521</v>
      </c>
      <c r="C14" s="229"/>
      <c r="D14" s="464" t="s">
        <v>487</v>
      </c>
      <c r="E14" s="464"/>
      <c r="F14" s="464"/>
      <c r="G14" s="464"/>
      <c r="H14" s="464"/>
      <c r="I14" s="465"/>
      <c r="J14" s="560"/>
      <c r="K14" s="446"/>
      <c r="L14" s="447"/>
      <c r="M14" s="178"/>
      <c r="N14" s="456"/>
      <c r="O14" s="457"/>
      <c r="P14" s="458"/>
      <c r="Q14" s="179"/>
    </row>
    <row r="15" spans="2:213" ht="28.5" customHeight="1">
      <c r="B15" s="422" t="s">
        <v>30</v>
      </c>
      <c r="C15" s="423" t="s">
        <v>31</v>
      </c>
      <c r="D15" s="422" t="s">
        <v>400</v>
      </c>
      <c r="E15" s="422" t="s">
        <v>33</v>
      </c>
      <c r="F15" s="422" t="s">
        <v>34</v>
      </c>
      <c r="G15" s="427" t="s">
        <v>401</v>
      </c>
      <c r="H15" s="626" t="s">
        <v>36</v>
      </c>
      <c r="I15" s="422" t="s">
        <v>37</v>
      </c>
      <c r="J15" s="422"/>
      <c r="K15" s="422"/>
      <c r="L15" s="422"/>
      <c r="M15" s="422" t="s">
        <v>38</v>
      </c>
      <c r="N15" s="422"/>
      <c r="O15" s="421" t="s">
        <v>39</v>
      </c>
      <c r="P15" s="421"/>
      <c r="Q15" s="421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118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8"/>
      <c r="CF15" s="118"/>
      <c r="CG15" s="118"/>
      <c r="CH15" s="118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/>
      <c r="DG15" s="118"/>
      <c r="DH15" s="118"/>
      <c r="DI15" s="118"/>
      <c r="DJ15" s="118"/>
      <c r="DK15" s="118"/>
      <c r="DL15" s="118"/>
      <c r="DM15" s="118"/>
      <c r="DN15" s="118"/>
      <c r="DO15" s="118"/>
      <c r="DP15" s="118"/>
      <c r="DQ15" s="118"/>
      <c r="DR15" s="118"/>
      <c r="DS15" s="118"/>
      <c r="DT15" s="118"/>
      <c r="DU15" s="118"/>
      <c r="DV15" s="118"/>
      <c r="DW15" s="118"/>
      <c r="DX15" s="118"/>
      <c r="DY15" s="118"/>
      <c r="DZ15" s="118"/>
      <c r="EA15" s="118"/>
      <c r="EB15" s="118"/>
      <c r="EC15" s="118"/>
      <c r="ED15" s="118"/>
      <c r="EE15" s="118"/>
      <c r="EF15" s="118"/>
      <c r="EG15" s="118"/>
      <c r="EH15" s="118"/>
      <c r="EI15" s="118"/>
      <c r="EJ15" s="118"/>
      <c r="EK15" s="118"/>
      <c r="EL15" s="118"/>
      <c r="EM15" s="118"/>
      <c r="EN15" s="118"/>
      <c r="EO15" s="118"/>
      <c r="EP15" s="118"/>
      <c r="EQ15" s="118"/>
      <c r="ER15" s="118"/>
      <c r="ES15" s="118"/>
      <c r="ET15" s="118"/>
      <c r="EU15" s="118"/>
      <c r="EV15" s="118"/>
      <c r="EW15" s="118"/>
      <c r="EX15" s="118"/>
      <c r="EY15" s="118"/>
      <c r="EZ15" s="118"/>
      <c r="FA15" s="118"/>
      <c r="FB15" s="118"/>
      <c r="FC15" s="118"/>
      <c r="FD15" s="118"/>
      <c r="FE15" s="118"/>
      <c r="FF15" s="118"/>
      <c r="FG15" s="118"/>
      <c r="FH15" s="118"/>
      <c r="FI15" s="118"/>
      <c r="FJ15" s="118"/>
      <c r="FK15" s="118"/>
      <c r="FL15" s="118"/>
      <c r="FM15" s="118"/>
      <c r="FN15" s="118"/>
      <c r="FO15" s="118"/>
      <c r="FP15" s="118"/>
      <c r="FQ15" s="118"/>
      <c r="FR15" s="118"/>
      <c r="FS15" s="118"/>
      <c r="FT15" s="118"/>
      <c r="FU15" s="118"/>
      <c r="FV15" s="118"/>
      <c r="FW15" s="118"/>
      <c r="FX15" s="118"/>
      <c r="FY15" s="118"/>
      <c r="FZ15" s="118"/>
      <c r="GA15" s="118"/>
      <c r="GB15" s="118"/>
      <c r="GC15" s="118"/>
      <c r="GD15" s="118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  <c r="GO15" s="118"/>
      <c r="GP15" s="118"/>
      <c r="GQ15" s="118"/>
      <c r="GR15" s="118"/>
      <c r="GS15" s="118"/>
      <c r="GT15" s="118"/>
      <c r="GU15" s="118"/>
      <c r="GV15" s="118"/>
      <c r="GW15" s="118"/>
      <c r="GX15" s="118"/>
      <c r="GY15" s="118"/>
      <c r="GZ15" s="118"/>
      <c r="HA15" s="118"/>
      <c r="HB15" s="118"/>
      <c r="HC15" s="118"/>
      <c r="HD15" s="118"/>
      <c r="HE15" s="118"/>
    </row>
    <row r="16" spans="2:213" ht="33.75" customHeight="1">
      <c r="B16" s="422"/>
      <c r="C16" s="423"/>
      <c r="D16" s="422"/>
      <c r="E16" s="422"/>
      <c r="F16" s="422"/>
      <c r="G16" s="422"/>
      <c r="H16" s="626"/>
      <c r="I16" s="422"/>
      <c r="J16" s="422"/>
      <c r="K16" s="422"/>
      <c r="L16" s="422"/>
      <c r="M16" s="422"/>
      <c r="N16" s="422"/>
      <c r="O16" s="422" t="s">
        <v>40</v>
      </c>
      <c r="P16" s="422" t="s">
        <v>41</v>
      </c>
      <c r="Q16" s="423" t="s">
        <v>42</v>
      </c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8"/>
      <c r="BL16" s="118"/>
      <c r="BM16" s="118"/>
      <c r="BN16" s="118"/>
      <c r="BO16" s="118"/>
      <c r="BP16" s="118"/>
      <c r="BQ16" s="118"/>
      <c r="BR16" s="118"/>
      <c r="BS16" s="118"/>
      <c r="BT16" s="118"/>
      <c r="BU16" s="118"/>
      <c r="BV16" s="118"/>
      <c r="BW16" s="118"/>
      <c r="BX16" s="118"/>
      <c r="BY16" s="118"/>
      <c r="BZ16" s="118"/>
      <c r="CA16" s="118"/>
      <c r="CB16" s="118"/>
      <c r="CC16" s="118"/>
      <c r="CD16" s="118"/>
      <c r="CE16" s="118"/>
      <c r="CF16" s="118"/>
      <c r="CG16" s="118"/>
      <c r="CH16" s="118"/>
      <c r="CI16" s="118"/>
      <c r="CJ16" s="118"/>
      <c r="CK16" s="118"/>
      <c r="CL16" s="118"/>
      <c r="CM16" s="118"/>
      <c r="CN16" s="118"/>
      <c r="CO16" s="118"/>
      <c r="CP16" s="118"/>
      <c r="CQ16" s="118"/>
      <c r="CR16" s="118"/>
      <c r="CS16" s="118"/>
      <c r="CT16" s="118"/>
      <c r="CU16" s="118"/>
      <c r="CV16" s="118"/>
      <c r="CW16" s="118"/>
      <c r="CX16" s="118"/>
      <c r="CY16" s="118"/>
      <c r="CZ16" s="118"/>
      <c r="DA16" s="118"/>
      <c r="DB16" s="118"/>
      <c r="DC16" s="118"/>
      <c r="DD16" s="118"/>
      <c r="DE16" s="118"/>
      <c r="DF16" s="118"/>
      <c r="DG16" s="118"/>
      <c r="DH16" s="118"/>
      <c r="DI16" s="118"/>
      <c r="DJ16" s="118"/>
      <c r="DK16" s="118"/>
      <c r="DL16" s="118"/>
      <c r="DM16" s="118"/>
      <c r="DN16" s="118"/>
      <c r="DO16" s="118"/>
      <c r="DP16" s="118"/>
      <c r="DQ16" s="118"/>
      <c r="DR16" s="118"/>
      <c r="DS16" s="118"/>
      <c r="DT16" s="118"/>
      <c r="DU16" s="118"/>
      <c r="DV16" s="118"/>
      <c r="DW16" s="118"/>
      <c r="DX16" s="118"/>
      <c r="DY16" s="118"/>
      <c r="DZ16" s="118"/>
      <c r="EA16" s="118"/>
      <c r="EB16" s="118"/>
      <c r="EC16" s="118"/>
      <c r="ED16" s="118"/>
      <c r="EE16" s="118"/>
      <c r="EF16" s="118"/>
      <c r="EG16" s="118"/>
      <c r="EH16" s="118"/>
      <c r="EI16" s="118"/>
      <c r="EJ16" s="118"/>
      <c r="EK16" s="118"/>
      <c r="EL16" s="118"/>
      <c r="EM16" s="118"/>
      <c r="EN16" s="118"/>
      <c r="EO16" s="118"/>
      <c r="EP16" s="118"/>
      <c r="EQ16" s="118"/>
      <c r="ER16" s="118"/>
      <c r="ES16" s="118"/>
      <c r="ET16" s="118"/>
      <c r="EU16" s="118"/>
      <c r="EV16" s="118"/>
      <c r="EW16" s="118"/>
      <c r="EX16" s="118"/>
      <c r="EY16" s="118"/>
      <c r="EZ16" s="118"/>
      <c r="FA16" s="118"/>
      <c r="FB16" s="118"/>
      <c r="FC16" s="118"/>
      <c r="FD16" s="118"/>
      <c r="FE16" s="118"/>
      <c r="FF16" s="118"/>
      <c r="FG16" s="118"/>
      <c r="FH16" s="118"/>
      <c r="FI16" s="118"/>
      <c r="FJ16" s="118"/>
      <c r="FK16" s="118"/>
      <c r="FL16" s="118"/>
      <c r="FM16" s="118"/>
      <c r="FN16" s="118"/>
      <c r="FO16" s="118"/>
      <c r="FP16" s="118"/>
      <c r="FQ16" s="118"/>
      <c r="FR16" s="118"/>
      <c r="FS16" s="118"/>
      <c r="FT16" s="118"/>
      <c r="FU16" s="118"/>
      <c r="FV16" s="118"/>
      <c r="FW16" s="118"/>
      <c r="FX16" s="118"/>
      <c r="FY16" s="118"/>
      <c r="FZ16" s="118"/>
      <c r="GA16" s="118"/>
      <c r="GB16" s="118"/>
      <c r="GC16" s="118"/>
      <c r="GD16" s="118"/>
      <c r="GE16" s="118"/>
      <c r="GF16" s="118"/>
      <c r="GG16" s="118"/>
      <c r="GH16" s="118"/>
      <c r="GI16" s="118"/>
      <c r="GJ16" s="118"/>
      <c r="GK16" s="118"/>
      <c r="GL16" s="118"/>
      <c r="GM16" s="118"/>
      <c r="GN16" s="118"/>
      <c r="GO16" s="118"/>
      <c r="GP16" s="118"/>
      <c r="GQ16" s="118"/>
      <c r="GR16" s="118"/>
      <c r="GS16" s="118"/>
      <c r="GT16" s="118"/>
      <c r="GU16" s="118"/>
      <c r="GV16" s="118"/>
      <c r="GW16" s="118"/>
      <c r="GX16" s="118"/>
      <c r="GY16" s="118"/>
      <c r="GZ16" s="118"/>
      <c r="HA16" s="118"/>
      <c r="HB16" s="118"/>
      <c r="HC16" s="118"/>
      <c r="HD16" s="118"/>
      <c r="HE16" s="118"/>
    </row>
    <row r="17" spans="2:213" ht="39.75" customHeight="1">
      <c r="B17" s="422"/>
      <c r="C17" s="423"/>
      <c r="D17" s="422"/>
      <c r="E17" s="422"/>
      <c r="F17" s="422"/>
      <c r="G17" s="422"/>
      <c r="H17" s="626"/>
      <c r="I17" s="239" t="s">
        <v>43</v>
      </c>
      <c r="J17" s="240" t="s">
        <v>44</v>
      </c>
      <c r="K17" s="240" t="s">
        <v>45</v>
      </c>
      <c r="L17" s="241" t="s">
        <v>46</v>
      </c>
      <c r="M17" s="132" t="s">
        <v>47</v>
      </c>
      <c r="N17" s="134" t="s">
        <v>48</v>
      </c>
      <c r="O17" s="424"/>
      <c r="P17" s="424"/>
      <c r="Q17" s="604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8"/>
      <c r="BM17" s="118"/>
      <c r="BN17" s="118"/>
      <c r="BO17" s="118"/>
      <c r="BP17" s="118"/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D17" s="118"/>
      <c r="CE17" s="118"/>
      <c r="CF17" s="118"/>
      <c r="CG17" s="118"/>
      <c r="CH17" s="118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8"/>
      <c r="EO17" s="118"/>
      <c r="EP17" s="118"/>
      <c r="EQ17" s="118"/>
      <c r="ER17" s="118"/>
      <c r="ES17" s="118"/>
      <c r="ET17" s="118"/>
      <c r="EU17" s="118"/>
      <c r="EV17" s="118"/>
      <c r="EW17" s="118"/>
      <c r="EX17" s="118"/>
      <c r="EY17" s="118"/>
      <c r="EZ17" s="118"/>
      <c r="FA17" s="118"/>
      <c r="FB17" s="118"/>
      <c r="FC17" s="118"/>
      <c r="FD17" s="118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  <c r="FU17" s="118"/>
      <c r="FV17" s="118"/>
      <c r="FW17" s="118"/>
      <c r="FX17" s="118"/>
      <c r="FY17" s="118"/>
      <c r="FZ17" s="118"/>
      <c r="GA17" s="118"/>
      <c r="GB17" s="118"/>
      <c r="GC17" s="118"/>
      <c r="GD17" s="118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  <c r="GO17" s="118"/>
      <c r="GP17" s="118"/>
      <c r="GQ17" s="118"/>
      <c r="GR17" s="118"/>
      <c r="GS17" s="118"/>
      <c r="GT17" s="118"/>
      <c r="GU17" s="118"/>
      <c r="GV17" s="118"/>
      <c r="GW17" s="118"/>
      <c r="GX17" s="118"/>
      <c r="GY17" s="118"/>
      <c r="GZ17" s="118"/>
      <c r="HA17" s="118"/>
      <c r="HB17" s="118"/>
      <c r="HC17" s="118"/>
      <c r="HD17" s="118"/>
      <c r="HE17" s="118"/>
    </row>
    <row r="18" spans="2:213" ht="38.25" customHeight="1">
      <c r="B18" s="622" t="s">
        <v>522</v>
      </c>
      <c r="C18" s="622" t="s">
        <v>523</v>
      </c>
      <c r="D18" s="135" t="s">
        <v>51</v>
      </c>
      <c r="E18" s="585" t="s">
        <v>59</v>
      </c>
      <c r="F18" s="208">
        <v>75</v>
      </c>
      <c r="G18" s="135" t="s">
        <v>51</v>
      </c>
      <c r="H18" s="242">
        <f t="shared" ref="H18:H44" si="0">+I18</f>
        <v>234795001</v>
      </c>
      <c r="I18" s="242">
        <f>150000000+84795001</f>
        <v>234795001</v>
      </c>
      <c r="J18" s="140"/>
      <c r="K18" s="243"/>
      <c r="L18" s="140"/>
      <c r="M18" s="197"/>
      <c r="N18" s="197"/>
      <c r="O18" s="587">
        <f>+F19/F18</f>
        <v>1.2266666666666666</v>
      </c>
      <c r="P18" s="587">
        <f>+H19/H18</f>
        <v>0.21763666084185498</v>
      </c>
      <c r="Q18" s="592">
        <f>+(O18*O18)/P18</f>
        <v>6.9138678441887356</v>
      </c>
    </row>
    <row r="19" spans="2:213" ht="38.25" customHeight="1">
      <c r="B19" s="622"/>
      <c r="C19" s="622"/>
      <c r="D19" s="135" t="s">
        <v>53</v>
      </c>
      <c r="E19" s="585"/>
      <c r="F19" s="208">
        <f>75+17</f>
        <v>92</v>
      </c>
      <c r="G19" s="135" t="s">
        <v>54</v>
      </c>
      <c r="H19" s="242">
        <f>+I19</f>
        <v>51100000</v>
      </c>
      <c r="I19" s="242">
        <v>51100000</v>
      </c>
      <c r="J19" s="140"/>
      <c r="K19" s="243"/>
      <c r="L19" s="140"/>
      <c r="M19" s="197"/>
      <c r="N19" s="197"/>
      <c r="O19" s="587"/>
      <c r="P19" s="587"/>
      <c r="Q19" s="592"/>
    </row>
    <row r="20" spans="2:213" ht="38.25" customHeight="1">
      <c r="B20" s="622"/>
      <c r="C20" s="622" t="s">
        <v>524</v>
      </c>
      <c r="D20" s="135" t="s">
        <v>51</v>
      </c>
      <c r="E20" s="585" t="s">
        <v>59</v>
      </c>
      <c r="F20" s="208">
        <v>31</v>
      </c>
      <c r="G20" s="135" t="s">
        <v>51</v>
      </c>
      <c r="H20" s="242">
        <f>+I20</f>
        <v>216495000</v>
      </c>
      <c r="I20" s="195">
        <f>200000000+16495000</f>
        <v>216495000</v>
      </c>
      <c r="J20" s="140"/>
      <c r="K20" s="243"/>
      <c r="L20" s="140"/>
      <c r="M20" s="197"/>
      <c r="N20" s="197"/>
      <c r="O20" s="587">
        <f t="shared" ref="O20" si="1">+F21/F20</f>
        <v>0</v>
      </c>
      <c r="P20" s="587">
        <f t="shared" ref="P20" si="2">+H21/H20</f>
        <v>0</v>
      </c>
      <c r="Q20" s="592" t="e">
        <f t="shared" ref="Q20" si="3">+(O20*O20)/P20</f>
        <v>#DIV/0!</v>
      </c>
    </row>
    <row r="21" spans="2:213" ht="38.25" customHeight="1">
      <c r="B21" s="622"/>
      <c r="C21" s="622"/>
      <c r="D21" s="135" t="s">
        <v>53</v>
      </c>
      <c r="E21" s="585"/>
      <c r="F21" s="208">
        <v>0</v>
      </c>
      <c r="G21" s="135" t="s">
        <v>54</v>
      </c>
      <c r="H21" s="244">
        <f>+I21</f>
        <v>0</v>
      </c>
      <c r="I21" s="195">
        <v>0</v>
      </c>
      <c r="J21" s="140"/>
      <c r="K21" s="243"/>
      <c r="L21" s="140"/>
      <c r="M21" s="140"/>
      <c r="N21" s="146"/>
      <c r="O21" s="587"/>
      <c r="P21" s="587"/>
      <c r="Q21" s="592"/>
    </row>
    <row r="22" spans="2:213" ht="38.25" customHeight="1">
      <c r="B22" s="622" t="s">
        <v>525</v>
      </c>
      <c r="C22" s="622" t="s">
        <v>526</v>
      </c>
      <c r="D22" s="135" t="s">
        <v>51</v>
      </c>
      <c r="E22" s="585" t="s">
        <v>59</v>
      </c>
      <c r="F22" s="208">
        <v>70</v>
      </c>
      <c r="G22" s="135" t="s">
        <v>51</v>
      </c>
      <c r="H22" s="242">
        <f t="shared" si="0"/>
        <v>167266666</v>
      </c>
      <c r="I22" s="195">
        <v>167266666</v>
      </c>
      <c r="J22" s="138"/>
      <c r="K22" s="243"/>
      <c r="L22" s="138"/>
      <c r="M22" s="197"/>
      <c r="N22" s="197"/>
      <c r="O22" s="587">
        <f t="shared" ref="O22" si="4">+F23/F22</f>
        <v>1</v>
      </c>
      <c r="P22" s="587">
        <f t="shared" ref="P22" si="5">+H23/H22</f>
        <v>0.42566759834861539</v>
      </c>
      <c r="Q22" s="592">
        <f t="shared" ref="Q22" si="6">+(O22*O22)/P22</f>
        <v>2.3492509269662922</v>
      </c>
    </row>
    <row r="23" spans="2:213" ht="38.25" customHeight="1">
      <c r="B23" s="622"/>
      <c r="C23" s="622"/>
      <c r="D23" s="135" t="s">
        <v>53</v>
      </c>
      <c r="E23" s="585"/>
      <c r="F23" s="208">
        <v>70</v>
      </c>
      <c r="G23" s="135" t="s">
        <v>54</v>
      </c>
      <c r="H23" s="242">
        <f t="shared" si="0"/>
        <v>71200000</v>
      </c>
      <c r="I23" s="195">
        <v>71200000</v>
      </c>
      <c r="J23" s="138"/>
      <c r="K23" s="243"/>
      <c r="L23" s="138"/>
      <c r="M23" s="138"/>
      <c r="N23" s="146"/>
      <c r="O23" s="587"/>
      <c r="P23" s="587"/>
      <c r="Q23" s="592"/>
    </row>
    <row r="24" spans="2:213" ht="38.25" customHeight="1">
      <c r="B24" s="622"/>
      <c r="C24" s="622" t="s">
        <v>527</v>
      </c>
      <c r="D24" s="135" t="s">
        <v>51</v>
      </c>
      <c r="E24" s="585" t="s">
        <v>59</v>
      </c>
      <c r="F24" s="208">
        <v>45</v>
      </c>
      <c r="G24" s="135" t="s">
        <v>51</v>
      </c>
      <c r="H24" s="242">
        <f t="shared" si="0"/>
        <v>136250000</v>
      </c>
      <c r="I24" s="195">
        <f>15000000+121250000</f>
        <v>136250000</v>
      </c>
      <c r="J24" s="138"/>
      <c r="K24" s="243"/>
      <c r="L24" s="138"/>
      <c r="M24" s="197"/>
      <c r="N24" s="197"/>
      <c r="O24" s="587">
        <f t="shared" ref="O24" si="7">+F25/F24</f>
        <v>1</v>
      </c>
      <c r="P24" s="587">
        <f t="shared" ref="P24" si="8">+H25/H24</f>
        <v>0.59969418715596334</v>
      </c>
      <c r="Q24" s="592">
        <f t="shared" ref="Q24" si="9">+(O24*O24)/P24</f>
        <v>1.6675165799796698</v>
      </c>
    </row>
    <row r="25" spans="2:213" ht="38.25" customHeight="1">
      <c r="B25" s="622"/>
      <c r="C25" s="622"/>
      <c r="D25" s="135" t="s">
        <v>53</v>
      </c>
      <c r="E25" s="585"/>
      <c r="F25" s="208">
        <v>45</v>
      </c>
      <c r="G25" s="135" t="s">
        <v>54</v>
      </c>
      <c r="H25" s="242">
        <f t="shared" si="0"/>
        <v>81708333</v>
      </c>
      <c r="I25" s="194">
        <v>81708333</v>
      </c>
      <c r="J25" s="138"/>
      <c r="K25" s="243"/>
      <c r="L25" s="138"/>
      <c r="M25" s="138"/>
      <c r="N25" s="146"/>
      <c r="O25" s="587"/>
      <c r="P25" s="587"/>
      <c r="Q25" s="592"/>
    </row>
    <row r="26" spans="2:213" ht="38.25" customHeight="1">
      <c r="B26" s="622"/>
      <c r="C26" s="622" t="s">
        <v>528</v>
      </c>
      <c r="D26" s="135" t="s">
        <v>51</v>
      </c>
      <c r="E26" s="585" t="s">
        <v>59</v>
      </c>
      <c r="F26" s="208">
        <v>1</v>
      </c>
      <c r="G26" s="135" t="s">
        <v>51</v>
      </c>
      <c r="H26" s="242">
        <f t="shared" si="0"/>
        <v>84500000</v>
      </c>
      <c r="I26" s="194">
        <v>84500000</v>
      </c>
      <c r="J26" s="138"/>
      <c r="K26" s="243"/>
      <c r="L26" s="245"/>
      <c r="M26" s="246"/>
      <c r="N26" s="246"/>
      <c r="O26" s="587">
        <f t="shared" ref="O26" si="10">+F27/F26</f>
        <v>0</v>
      </c>
      <c r="P26" s="587">
        <f t="shared" ref="P26" si="11">+H27/H26</f>
        <v>0</v>
      </c>
      <c r="Q26" s="592" t="e">
        <f t="shared" ref="Q26" si="12">+(O26*O26)/P26</f>
        <v>#DIV/0!</v>
      </c>
    </row>
    <row r="27" spans="2:213" ht="38.25" customHeight="1">
      <c r="B27" s="622"/>
      <c r="C27" s="622"/>
      <c r="D27" s="135" t="s">
        <v>53</v>
      </c>
      <c r="E27" s="585"/>
      <c r="F27" s="208">
        <v>0</v>
      </c>
      <c r="G27" s="135" t="s">
        <v>54</v>
      </c>
      <c r="H27" s="242">
        <f t="shared" si="0"/>
        <v>0</v>
      </c>
      <c r="I27" s="195">
        <v>0</v>
      </c>
      <c r="J27" s="140"/>
      <c r="K27" s="243"/>
      <c r="L27" s="138"/>
      <c r="M27" s="140"/>
      <c r="N27" s="146"/>
      <c r="O27" s="587"/>
      <c r="P27" s="587"/>
      <c r="Q27" s="592"/>
    </row>
    <row r="28" spans="2:213" ht="38.25" customHeight="1">
      <c r="B28" s="622"/>
      <c r="C28" s="622" t="s">
        <v>529</v>
      </c>
      <c r="D28" s="135" t="s">
        <v>51</v>
      </c>
      <c r="E28" s="585" t="s">
        <v>59</v>
      </c>
      <c r="F28" s="208">
        <v>40</v>
      </c>
      <c r="G28" s="135" t="s">
        <v>51</v>
      </c>
      <c r="H28" s="242">
        <f t="shared" si="0"/>
        <v>21800000</v>
      </c>
      <c r="I28" s="194">
        <v>21800000</v>
      </c>
      <c r="J28" s="138"/>
      <c r="K28" s="243"/>
      <c r="L28" s="138"/>
      <c r="M28" s="246"/>
      <c r="N28" s="246"/>
      <c r="O28" s="587">
        <f t="shared" ref="O28" si="13">+F29/F28</f>
        <v>1</v>
      </c>
      <c r="P28" s="587">
        <f t="shared" ref="P28" si="14">+H29/H28</f>
        <v>0.59174311926605505</v>
      </c>
      <c r="Q28" s="592">
        <f t="shared" ref="Q28" si="15">+(O28*O28)/P28</f>
        <v>1.6899224806201549</v>
      </c>
    </row>
    <row r="29" spans="2:213" ht="38.25" customHeight="1">
      <c r="B29" s="622"/>
      <c r="C29" s="622"/>
      <c r="D29" s="135" t="s">
        <v>53</v>
      </c>
      <c r="E29" s="585"/>
      <c r="F29" s="208">
        <v>40</v>
      </c>
      <c r="G29" s="135" t="s">
        <v>54</v>
      </c>
      <c r="H29" s="242">
        <f t="shared" si="0"/>
        <v>12900000</v>
      </c>
      <c r="I29" s="195">
        <v>12900000</v>
      </c>
      <c r="J29" s="140"/>
      <c r="K29" s="243"/>
      <c r="L29" s="140"/>
      <c r="M29" s="140"/>
      <c r="N29" s="146"/>
      <c r="O29" s="587"/>
      <c r="P29" s="587"/>
      <c r="Q29" s="592"/>
    </row>
    <row r="30" spans="2:213" ht="38.25" customHeight="1">
      <c r="B30" s="622"/>
      <c r="C30" s="622" t="s">
        <v>530</v>
      </c>
      <c r="D30" s="135" t="s">
        <v>51</v>
      </c>
      <c r="E30" s="585" t="s">
        <v>59</v>
      </c>
      <c r="F30" s="208"/>
      <c r="G30" s="135" t="s">
        <v>51</v>
      </c>
      <c r="H30" s="242">
        <f t="shared" si="0"/>
        <v>25000000</v>
      </c>
      <c r="I30" s="194">
        <v>25000000</v>
      </c>
      <c r="J30" s="138"/>
      <c r="K30" s="243"/>
      <c r="L30" s="245"/>
      <c r="M30" s="246"/>
      <c r="N30" s="246"/>
      <c r="O30" s="587" t="e">
        <f t="shared" ref="O30" si="16">+F31/F30</f>
        <v>#DIV/0!</v>
      </c>
      <c r="P30" s="587">
        <f t="shared" ref="P30" si="17">+H31/H30</f>
        <v>0.31385999999999997</v>
      </c>
      <c r="Q30" s="592" t="e">
        <f t="shared" ref="Q30" si="18">+(O30*O30)/P30</f>
        <v>#DIV/0!</v>
      </c>
    </row>
    <row r="31" spans="2:213" ht="38.25" customHeight="1">
      <c r="B31" s="622"/>
      <c r="C31" s="622"/>
      <c r="D31" s="135" t="s">
        <v>53</v>
      </c>
      <c r="E31" s="585"/>
      <c r="F31" s="208"/>
      <c r="G31" s="135" t="s">
        <v>54</v>
      </c>
      <c r="H31" s="242">
        <f t="shared" si="0"/>
        <v>7846500</v>
      </c>
      <c r="I31" s="195">
        <v>7846500</v>
      </c>
      <c r="J31" s="140"/>
      <c r="K31" s="243"/>
      <c r="L31" s="138"/>
      <c r="M31" s="140"/>
      <c r="N31" s="146"/>
      <c r="O31" s="587"/>
      <c r="P31" s="587"/>
      <c r="Q31" s="592"/>
    </row>
    <row r="32" spans="2:213" ht="38.25" customHeight="1">
      <c r="B32" s="622"/>
      <c r="C32" s="622" t="s">
        <v>531</v>
      </c>
      <c r="D32" s="135" t="s">
        <v>51</v>
      </c>
      <c r="E32" s="585" t="s">
        <v>59</v>
      </c>
      <c r="F32" s="208">
        <f>137+293</f>
        <v>430</v>
      </c>
      <c r="G32" s="135" t="s">
        <v>51</v>
      </c>
      <c r="H32" s="242">
        <f t="shared" si="0"/>
        <v>71666667</v>
      </c>
      <c r="I32" s="194">
        <v>71666667</v>
      </c>
      <c r="J32" s="138"/>
      <c r="K32" s="243"/>
      <c r="L32" s="138"/>
      <c r="M32" s="246"/>
      <c r="N32" s="246"/>
      <c r="O32" s="587">
        <f t="shared" ref="O32" si="19">+F33/F32</f>
        <v>1</v>
      </c>
      <c r="P32" s="587">
        <f t="shared" ref="P32" si="20">+H33/H32</f>
        <v>0</v>
      </c>
      <c r="Q32" s="592" t="e">
        <f t="shared" ref="Q32" si="21">+(O32*O32)/P32</f>
        <v>#DIV/0!</v>
      </c>
    </row>
    <row r="33" spans="2:17" ht="38.25" customHeight="1">
      <c r="B33" s="622"/>
      <c r="C33" s="622"/>
      <c r="D33" s="135" t="s">
        <v>53</v>
      </c>
      <c r="E33" s="585"/>
      <c r="F33" s="208">
        <f>+F32</f>
        <v>430</v>
      </c>
      <c r="G33" s="135" t="s">
        <v>54</v>
      </c>
      <c r="H33" s="242">
        <f t="shared" si="0"/>
        <v>0</v>
      </c>
      <c r="I33" s="195">
        <v>0</v>
      </c>
      <c r="J33" s="140"/>
      <c r="K33" s="243"/>
      <c r="L33" s="140"/>
      <c r="M33" s="140"/>
      <c r="N33" s="146"/>
      <c r="O33" s="587"/>
      <c r="P33" s="587"/>
      <c r="Q33" s="592"/>
    </row>
    <row r="34" spans="2:17" ht="38.25" customHeight="1">
      <c r="B34" s="622"/>
      <c r="C34" s="622" t="s">
        <v>532</v>
      </c>
      <c r="D34" s="135" t="s">
        <v>51</v>
      </c>
      <c r="E34" s="585" t="s">
        <v>59</v>
      </c>
      <c r="F34" s="208">
        <v>342</v>
      </c>
      <c r="G34" s="135" t="s">
        <v>51</v>
      </c>
      <c r="H34" s="242">
        <f t="shared" si="0"/>
        <v>48600000</v>
      </c>
      <c r="I34" s="194">
        <v>48600000</v>
      </c>
      <c r="J34" s="138"/>
      <c r="K34" s="243"/>
      <c r="L34" s="245"/>
      <c r="M34" s="246"/>
      <c r="N34" s="246"/>
      <c r="O34" s="587">
        <f t="shared" ref="O34" si="22">+F35/F34</f>
        <v>1</v>
      </c>
      <c r="P34" s="587">
        <f t="shared" ref="P34" si="23">+H35/H34</f>
        <v>0.59739368312757202</v>
      </c>
      <c r="Q34" s="592">
        <f t="shared" ref="Q34" si="24">+(O34*O34)/P34</f>
        <v>1.6739380215147879</v>
      </c>
    </row>
    <row r="35" spans="2:17" ht="38.25" customHeight="1">
      <c r="B35" s="622"/>
      <c r="C35" s="622"/>
      <c r="D35" s="135" t="s">
        <v>53</v>
      </c>
      <c r="E35" s="585"/>
      <c r="F35" s="208">
        <f>+F34</f>
        <v>342</v>
      </c>
      <c r="G35" s="135" t="s">
        <v>54</v>
      </c>
      <c r="H35" s="242">
        <f>+I35</f>
        <v>29033333</v>
      </c>
      <c r="I35" s="194">
        <v>29033333</v>
      </c>
      <c r="J35" s="138"/>
      <c r="K35" s="243"/>
      <c r="L35" s="245"/>
      <c r="M35" s="246"/>
      <c r="N35" s="246"/>
      <c r="O35" s="587"/>
      <c r="P35" s="587"/>
      <c r="Q35" s="592"/>
    </row>
    <row r="36" spans="2:17" ht="38.25" customHeight="1">
      <c r="B36" s="622"/>
      <c r="C36" s="622" t="s">
        <v>533</v>
      </c>
      <c r="D36" s="135" t="s">
        <v>51</v>
      </c>
      <c r="E36" s="585" t="s">
        <v>59</v>
      </c>
      <c r="F36" s="208">
        <v>1</v>
      </c>
      <c r="G36" s="135" t="s">
        <v>51</v>
      </c>
      <c r="H36" s="242">
        <f>+I36</f>
        <v>2266667</v>
      </c>
      <c r="I36" s="194">
        <v>2266667</v>
      </c>
      <c r="J36" s="138"/>
      <c r="K36" s="243"/>
      <c r="L36" s="245"/>
      <c r="M36" s="246"/>
      <c r="N36" s="246"/>
      <c r="O36" s="587">
        <f t="shared" ref="O36" si="25">+F37/F36</f>
        <v>0</v>
      </c>
      <c r="P36" s="587">
        <f t="shared" ref="P36" si="26">+H37/H36</f>
        <v>0</v>
      </c>
      <c r="Q36" s="592" t="e">
        <f t="shared" ref="Q36" si="27">+(O36*O36)/P36</f>
        <v>#DIV/0!</v>
      </c>
    </row>
    <row r="37" spans="2:17" ht="38.25" customHeight="1">
      <c r="B37" s="622"/>
      <c r="C37" s="622"/>
      <c r="D37" s="135" t="s">
        <v>53</v>
      </c>
      <c r="E37" s="585"/>
      <c r="F37" s="208">
        <v>0</v>
      </c>
      <c r="G37" s="135" t="s">
        <v>54</v>
      </c>
      <c r="H37" s="242">
        <f>+I37</f>
        <v>0</v>
      </c>
      <c r="I37" s="194">
        <v>0</v>
      </c>
      <c r="J37" s="138"/>
      <c r="K37" s="243"/>
      <c r="L37" s="245"/>
      <c r="M37" s="246"/>
      <c r="N37" s="246"/>
      <c r="O37" s="587"/>
      <c r="P37" s="587"/>
      <c r="Q37" s="592"/>
    </row>
    <row r="38" spans="2:17" ht="38.25" customHeight="1">
      <c r="B38" s="622"/>
      <c r="C38" s="622" t="s">
        <v>534</v>
      </c>
      <c r="D38" s="135" t="s">
        <v>51</v>
      </c>
      <c r="E38" s="585" t="s">
        <v>59</v>
      </c>
      <c r="F38" s="208">
        <v>1</v>
      </c>
      <c r="G38" s="135" t="s">
        <v>51</v>
      </c>
      <c r="H38" s="242">
        <f>+I38</f>
        <v>84500000</v>
      </c>
      <c r="I38" s="194">
        <v>84500000</v>
      </c>
      <c r="J38" s="138"/>
      <c r="K38" s="243"/>
      <c r="L38" s="245"/>
      <c r="M38" s="246"/>
      <c r="N38" s="246"/>
      <c r="O38" s="587">
        <f t="shared" ref="O38" si="28">+F39/F38</f>
        <v>0</v>
      </c>
      <c r="P38" s="587">
        <f t="shared" ref="P38" si="29">+H39/H38</f>
        <v>0</v>
      </c>
      <c r="Q38" s="592" t="e">
        <f t="shared" ref="Q38" si="30">+(O38*O38)/P38</f>
        <v>#DIV/0!</v>
      </c>
    </row>
    <row r="39" spans="2:17" ht="38.25" customHeight="1">
      <c r="B39" s="622"/>
      <c r="C39" s="622"/>
      <c r="D39" s="135" t="s">
        <v>53</v>
      </c>
      <c r="E39" s="585"/>
      <c r="F39" s="208">
        <v>0</v>
      </c>
      <c r="G39" s="135" t="s">
        <v>54</v>
      </c>
      <c r="H39" s="242"/>
      <c r="I39" s="194"/>
      <c r="J39" s="138"/>
      <c r="K39" s="243"/>
      <c r="L39" s="245"/>
      <c r="M39" s="246"/>
      <c r="N39" s="246"/>
      <c r="O39" s="587"/>
      <c r="P39" s="587"/>
      <c r="Q39" s="592"/>
    </row>
    <row r="40" spans="2:17" ht="38.25" customHeight="1">
      <c r="B40" s="622"/>
      <c r="C40" s="622" t="s">
        <v>535</v>
      </c>
      <c r="D40" s="135" t="s">
        <v>51</v>
      </c>
      <c r="E40" s="585" t="s">
        <v>59</v>
      </c>
      <c r="F40" s="208">
        <v>1</v>
      </c>
      <c r="G40" s="135" t="s">
        <v>51</v>
      </c>
      <c r="H40" s="242">
        <f>+I40</f>
        <v>8000000</v>
      </c>
      <c r="I40" s="194">
        <v>8000000</v>
      </c>
      <c r="J40" s="138"/>
      <c r="K40" s="243"/>
      <c r="L40" s="245"/>
      <c r="M40" s="246"/>
      <c r="N40" s="246"/>
      <c r="O40" s="587">
        <f t="shared" ref="O40" si="31">+F41/F40</f>
        <v>0</v>
      </c>
      <c r="P40" s="587">
        <f t="shared" ref="P40" si="32">+H41/H40</f>
        <v>0</v>
      </c>
      <c r="Q40" s="592" t="e">
        <f t="shared" ref="Q40" si="33">+(O40*O40)/P40</f>
        <v>#DIV/0!</v>
      </c>
    </row>
    <row r="41" spans="2:17" ht="38.25" customHeight="1">
      <c r="B41" s="622"/>
      <c r="C41" s="622"/>
      <c r="D41" s="135" t="s">
        <v>53</v>
      </c>
      <c r="E41" s="585"/>
      <c r="F41" s="208">
        <v>0</v>
      </c>
      <c r="G41" s="135" t="s">
        <v>54</v>
      </c>
      <c r="H41" s="242"/>
      <c r="I41" s="194"/>
      <c r="J41" s="138"/>
      <c r="K41" s="243"/>
      <c r="L41" s="245"/>
      <c r="M41" s="246"/>
      <c r="N41" s="246"/>
      <c r="O41" s="587"/>
      <c r="P41" s="587"/>
      <c r="Q41" s="592"/>
    </row>
    <row r="42" spans="2:17" ht="38.25" customHeight="1">
      <c r="B42" s="622"/>
      <c r="C42" s="622" t="s">
        <v>536</v>
      </c>
      <c r="D42" s="135" t="s">
        <v>51</v>
      </c>
      <c r="E42" s="585" t="s">
        <v>59</v>
      </c>
      <c r="F42" s="208">
        <v>1</v>
      </c>
      <c r="G42" s="135" t="s">
        <v>51</v>
      </c>
      <c r="H42" s="242">
        <f>+I42</f>
        <v>8000000</v>
      </c>
      <c r="I42" s="194">
        <v>8000000</v>
      </c>
      <c r="J42" s="247"/>
      <c r="K42" s="243"/>
      <c r="L42" s="245"/>
      <c r="M42" s="246"/>
      <c r="N42" s="246"/>
      <c r="O42" s="587">
        <f t="shared" ref="O42" si="34">+F43/F42</f>
        <v>0</v>
      </c>
      <c r="P42" s="587">
        <f t="shared" ref="P42" si="35">+H43/H42</f>
        <v>0</v>
      </c>
      <c r="Q42" s="592" t="e">
        <f t="shared" ref="Q42" si="36">+(O42*O42)/P42</f>
        <v>#DIV/0!</v>
      </c>
    </row>
    <row r="43" spans="2:17" ht="38.25" customHeight="1">
      <c r="B43" s="622"/>
      <c r="C43" s="622"/>
      <c r="D43" s="135" t="s">
        <v>53</v>
      </c>
      <c r="E43" s="585"/>
      <c r="F43" s="208">
        <v>0</v>
      </c>
      <c r="G43" s="135" t="s">
        <v>54</v>
      </c>
      <c r="H43" s="242"/>
      <c r="I43" s="194"/>
      <c r="J43" s="247"/>
      <c r="K43" s="243"/>
      <c r="L43" s="245"/>
      <c r="M43" s="246"/>
      <c r="N43" s="246"/>
      <c r="O43" s="587"/>
      <c r="P43" s="587"/>
      <c r="Q43" s="592"/>
    </row>
    <row r="44" spans="2:17" ht="38.25" customHeight="1">
      <c r="B44" s="617" t="s">
        <v>950</v>
      </c>
      <c r="C44" s="622" t="s">
        <v>537</v>
      </c>
      <c r="D44" s="135" t="s">
        <v>51</v>
      </c>
      <c r="E44" s="585" t="s">
        <v>59</v>
      </c>
      <c r="F44" s="208">
        <v>1</v>
      </c>
      <c r="G44" s="135" t="s">
        <v>51</v>
      </c>
      <c r="H44" s="242">
        <f t="shared" si="0"/>
        <v>40850000</v>
      </c>
      <c r="I44" s="195">
        <v>40850000</v>
      </c>
      <c r="J44" s="140"/>
      <c r="K44" s="243"/>
      <c r="L44" s="140"/>
      <c r="M44" s="140"/>
      <c r="N44" s="146"/>
      <c r="O44" s="587">
        <f>+F45/F44</f>
        <v>1</v>
      </c>
      <c r="P44" s="587">
        <f>+H45/H44</f>
        <v>0.56976744186046513</v>
      </c>
      <c r="Q44" s="592">
        <f>+(O44*O44)/P44</f>
        <v>1.7551020408163265</v>
      </c>
    </row>
    <row r="45" spans="2:17" ht="38.25" customHeight="1">
      <c r="B45" s="617"/>
      <c r="C45" s="622"/>
      <c r="D45" s="135" t="s">
        <v>53</v>
      </c>
      <c r="E45" s="585"/>
      <c r="F45" s="208">
        <v>1</v>
      </c>
      <c r="G45" s="135" t="s">
        <v>54</v>
      </c>
      <c r="H45" s="242">
        <f>+I45</f>
        <v>23275000</v>
      </c>
      <c r="I45" s="195">
        <v>23275000</v>
      </c>
      <c r="J45" s="140"/>
      <c r="K45" s="243"/>
      <c r="L45" s="140"/>
      <c r="M45" s="140"/>
      <c r="N45" s="146"/>
      <c r="O45" s="587"/>
      <c r="P45" s="587"/>
      <c r="Q45" s="592"/>
    </row>
    <row r="46" spans="2:17" ht="38.25" customHeight="1">
      <c r="B46" s="623" t="s">
        <v>538</v>
      </c>
      <c r="C46" s="622" t="s">
        <v>539</v>
      </c>
      <c r="D46" s="135" t="s">
        <v>51</v>
      </c>
      <c r="E46" s="585" t="s">
        <v>59</v>
      </c>
      <c r="F46" s="208">
        <v>1</v>
      </c>
      <c r="G46" s="135" t="s">
        <v>51</v>
      </c>
      <c r="H46" s="242">
        <f>+I46</f>
        <v>58666666</v>
      </c>
      <c r="I46" s="194">
        <v>58666666</v>
      </c>
      <c r="J46" s="138"/>
      <c r="K46" s="243"/>
      <c r="L46" s="138"/>
      <c r="M46" s="246"/>
      <c r="N46" s="246"/>
      <c r="O46" s="587">
        <f t="shared" ref="O46" si="37">+F47/F46</f>
        <v>1</v>
      </c>
      <c r="P46" s="587">
        <f t="shared" ref="P46" si="38">+H47/H46</f>
        <v>0.80568183301911178</v>
      </c>
      <c r="Q46" s="592">
        <f t="shared" ref="Q46" si="39">+(O46*O46)/P46</f>
        <v>1.2411847444204178</v>
      </c>
    </row>
    <row r="47" spans="2:17" ht="38.25" customHeight="1">
      <c r="B47" s="624"/>
      <c r="C47" s="622"/>
      <c r="D47" s="135" t="s">
        <v>53</v>
      </c>
      <c r="E47" s="585"/>
      <c r="F47" s="208">
        <v>1</v>
      </c>
      <c r="G47" s="135" t="s">
        <v>54</v>
      </c>
      <c r="H47" s="242">
        <f t="shared" ref="H47:H48" si="40">+I47</f>
        <v>47266667</v>
      </c>
      <c r="I47" s="195">
        <v>47266667</v>
      </c>
      <c r="J47" s="140"/>
      <c r="K47" s="243"/>
      <c r="L47" s="140"/>
      <c r="M47" s="140"/>
      <c r="N47" s="146"/>
      <c r="O47" s="587"/>
      <c r="P47" s="587"/>
      <c r="Q47" s="592"/>
    </row>
    <row r="48" spans="2:17" ht="38.25" customHeight="1">
      <c r="B48" s="624"/>
      <c r="C48" s="622" t="s">
        <v>540</v>
      </c>
      <c r="D48" s="135" t="s">
        <v>51</v>
      </c>
      <c r="E48" s="585" t="s">
        <v>59</v>
      </c>
      <c r="F48" s="208">
        <v>1</v>
      </c>
      <c r="G48" s="135" t="s">
        <v>51</v>
      </c>
      <c r="H48" s="242">
        <f t="shared" si="40"/>
        <v>2266667</v>
      </c>
      <c r="I48" s="195">
        <v>2266667</v>
      </c>
      <c r="J48" s="140"/>
      <c r="K48" s="243"/>
      <c r="L48" s="140"/>
      <c r="M48" s="140"/>
      <c r="N48" s="146"/>
      <c r="O48" s="587">
        <f t="shared" ref="O48" si="41">+F49/F48</f>
        <v>0</v>
      </c>
      <c r="P48" s="587">
        <f t="shared" ref="P48" si="42">+H49/H48</f>
        <v>0</v>
      </c>
      <c r="Q48" s="592" t="e">
        <f t="shared" ref="Q48" si="43">+(O48*O48)/P48</f>
        <v>#DIV/0!</v>
      </c>
    </row>
    <row r="49" spans="2:17" ht="38.25" customHeight="1">
      <c r="B49" s="624"/>
      <c r="C49" s="622"/>
      <c r="D49" s="135" t="s">
        <v>53</v>
      </c>
      <c r="E49" s="585"/>
      <c r="F49" s="208">
        <v>0</v>
      </c>
      <c r="G49" s="135" t="s">
        <v>54</v>
      </c>
      <c r="H49" s="242">
        <f>+I49</f>
        <v>0</v>
      </c>
      <c r="I49" s="195">
        <v>0</v>
      </c>
      <c r="J49" s="140"/>
      <c r="K49" s="243"/>
      <c r="L49" s="140"/>
      <c r="M49" s="140"/>
      <c r="N49" s="146"/>
      <c r="O49" s="587"/>
      <c r="P49" s="587"/>
      <c r="Q49" s="592"/>
    </row>
    <row r="50" spans="2:17" ht="38.25" customHeight="1">
      <c r="B50" s="624"/>
      <c r="C50" s="622" t="s">
        <v>541</v>
      </c>
      <c r="D50" s="135" t="s">
        <v>51</v>
      </c>
      <c r="E50" s="585" t="s">
        <v>59</v>
      </c>
      <c r="F50" s="208">
        <v>1</v>
      </c>
      <c r="G50" s="135" t="s">
        <v>51</v>
      </c>
      <c r="H50" s="242">
        <f>+I50</f>
        <v>32143333</v>
      </c>
      <c r="I50" s="195">
        <f>2266667+29876666</f>
        <v>32143333</v>
      </c>
      <c r="J50" s="248"/>
      <c r="K50" s="243"/>
      <c r="L50" s="140"/>
      <c r="M50" s="140"/>
      <c r="N50" s="146"/>
      <c r="O50" s="587">
        <f t="shared" ref="O50" si="44">+F51/F50</f>
        <v>0</v>
      </c>
      <c r="P50" s="587">
        <f t="shared" ref="P50" si="45">+H51/H50</f>
        <v>0</v>
      </c>
      <c r="Q50" s="592" t="e">
        <f t="shared" ref="Q50" si="46">+(O50*O50)/P50</f>
        <v>#DIV/0!</v>
      </c>
    </row>
    <row r="51" spans="2:17" ht="38.25" customHeight="1">
      <c r="B51" s="625"/>
      <c r="C51" s="622"/>
      <c r="D51" s="135" t="s">
        <v>53</v>
      </c>
      <c r="E51" s="585"/>
      <c r="F51" s="208">
        <v>0</v>
      </c>
      <c r="G51" s="135" t="s">
        <v>54</v>
      </c>
      <c r="H51" s="242">
        <f>+I51</f>
        <v>0</v>
      </c>
      <c r="I51" s="195">
        <v>0</v>
      </c>
      <c r="J51" s="248"/>
      <c r="K51" s="243"/>
      <c r="L51" s="140"/>
      <c r="M51" s="140"/>
      <c r="N51" s="146"/>
      <c r="O51" s="587"/>
      <c r="P51" s="587"/>
      <c r="Q51" s="592"/>
    </row>
    <row r="52" spans="2:17" ht="38.25" customHeight="1">
      <c r="B52" s="403"/>
      <c r="C52" s="423" t="s">
        <v>62</v>
      </c>
      <c r="D52" s="135" t="s">
        <v>51</v>
      </c>
      <c r="E52" s="585" t="s">
        <v>59</v>
      </c>
      <c r="F52" s="144"/>
      <c r="G52" s="135" t="s">
        <v>51</v>
      </c>
      <c r="H52" s="193">
        <f>+I52</f>
        <v>1243066667</v>
      </c>
      <c r="I52" s="249">
        <f>+I18+I20+I22+I24+I26+I28+I30+I32+I34+I36+I38+I40+I42+I44+I46+I48+I50</f>
        <v>1243066667</v>
      </c>
      <c r="J52" s="198"/>
      <c r="K52" s="139"/>
      <c r="L52" s="142"/>
      <c r="M52" s="246"/>
      <c r="N52" s="246"/>
      <c r="O52" s="587"/>
      <c r="P52" s="587"/>
      <c r="Q52" s="592"/>
    </row>
    <row r="53" spans="2:17" ht="38.25" customHeight="1">
      <c r="B53" s="403"/>
      <c r="C53" s="423"/>
      <c r="D53" s="135" t="s">
        <v>53</v>
      </c>
      <c r="E53" s="585"/>
      <c r="F53" s="144"/>
      <c r="G53" s="135" t="s">
        <v>54</v>
      </c>
      <c r="H53" s="193">
        <f>+I53</f>
        <v>324329833</v>
      </c>
      <c r="I53" s="193">
        <f>+I19+I21+I23+I25+I27+I29+I31+I33+I35+I37+I39+I41+I43+I45+I47+I49+I51</f>
        <v>324329833</v>
      </c>
      <c r="J53" s="199"/>
      <c r="K53" s="139"/>
      <c r="L53" s="138"/>
      <c r="M53" s="140"/>
      <c r="N53" s="146"/>
      <c r="O53" s="587"/>
      <c r="P53" s="587"/>
      <c r="Q53" s="592"/>
    </row>
    <row r="54" spans="2:17" ht="31.5" customHeight="1">
      <c r="B54" s="250"/>
      <c r="C54" s="250"/>
      <c r="D54" s="250"/>
      <c r="E54" s="250"/>
      <c r="F54" s="250"/>
      <c r="G54" s="250"/>
      <c r="H54" s="251"/>
      <c r="I54" s="252"/>
      <c r="J54" s="253"/>
      <c r="K54" s="253"/>
      <c r="L54" s="253"/>
      <c r="M54" s="254"/>
      <c r="N54" s="254"/>
      <c r="O54" s="255"/>
      <c r="P54" s="256"/>
      <c r="Q54" s="256"/>
    </row>
    <row r="55" spans="2:17" ht="31.5">
      <c r="B55" s="389" t="s">
        <v>63</v>
      </c>
      <c r="C55" s="389"/>
      <c r="D55" s="390" t="s">
        <v>64</v>
      </c>
      <c r="E55" s="390"/>
      <c r="F55" s="390"/>
      <c r="G55" s="390"/>
      <c r="H55" s="390"/>
      <c r="I55" s="390"/>
      <c r="J55" s="156" t="s">
        <v>65</v>
      </c>
      <c r="K55" s="390" t="s">
        <v>66</v>
      </c>
      <c r="L55" s="390"/>
      <c r="M55" s="391" t="s">
        <v>67</v>
      </c>
      <c r="N55" s="392"/>
      <c r="O55" s="392"/>
      <c r="P55" s="392"/>
      <c r="Q55" s="392"/>
    </row>
    <row r="56" spans="2:17" ht="26.25" customHeight="1">
      <c r="B56" s="563" t="s">
        <v>542</v>
      </c>
      <c r="C56" s="371"/>
      <c r="D56" s="533" t="s">
        <v>543</v>
      </c>
      <c r="E56" s="534"/>
      <c r="F56" s="534"/>
      <c r="G56" s="534"/>
      <c r="H56" s="534"/>
      <c r="I56" s="535"/>
      <c r="J56" s="621" t="s">
        <v>544</v>
      </c>
      <c r="K56" s="219" t="s">
        <v>51</v>
      </c>
      <c r="L56" s="220">
        <v>400</v>
      </c>
      <c r="M56" s="388" t="s">
        <v>499</v>
      </c>
      <c r="N56" s="388"/>
      <c r="O56" s="388"/>
      <c r="P56" s="388"/>
      <c r="Q56" s="388"/>
    </row>
    <row r="57" spans="2:17" ht="18" customHeight="1">
      <c r="B57" s="372"/>
      <c r="C57" s="374"/>
      <c r="D57" s="539"/>
      <c r="E57" s="540"/>
      <c r="F57" s="540"/>
      <c r="G57" s="540"/>
      <c r="H57" s="540"/>
      <c r="I57" s="541"/>
      <c r="J57" s="621"/>
      <c r="K57" s="219" t="s">
        <v>53</v>
      </c>
      <c r="L57" s="220">
        <f>+F19+F23+F25+F29+F33+F35</f>
        <v>1019</v>
      </c>
      <c r="M57" s="388"/>
      <c r="N57" s="388"/>
      <c r="O57" s="388"/>
      <c r="P57" s="388"/>
      <c r="Q57" s="388"/>
    </row>
    <row r="58" spans="2:17" ht="18.75" customHeight="1">
      <c r="B58" s="578"/>
      <c r="C58" s="579"/>
      <c r="D58" s="572" t="s">
        <v>545</v>
      </c>
      <c r="E58" s="573"/>
      <c r="F58" s="573"/>
      <c r="G58" s="573"/>
      <c r="H58" s="573"/>
      <c r="I58" s="574"/>
      <c r="J58" s="620"/>
      <c r="K58" s="219" t="s">
        <v>51</v>
      </c>
      <c r="L58" s="220"/>
      <c r="M58" s="375" t="s">
        <v>433</v>
      </c>
      <c r="N58" s="375"/>
      <c r="O58" s="375"/>
      <c r="P58" s="375"/>
      <c r="Q58" s="375"/>
    </row>
    <row r="59" spans="2:17" ht="14.25" customHeight="1">
      <c r="B59" s="580"/>
      <c r="C59" s="581"/>
      <c r="D59" s="575"/>
      <c r="E59" s="576"/>
      <c r="F59" s="576"/>
      <c r="G59" s="576"/>
      <c r="H59" s="576"/>
      <c r="I59" s="577"/>
      <c r="J59" s="620"/>
      <c r="K59" s="219" t="s">
        <v>53</v>
      </c>
      <c r="L59" s="220"/>
      <c r="M59" s="375"/>
      <c r="N59" s="375"/>
      <c r="O59" s="375"/>
      <c r="P59" s="375"/>
      <c r="Q59" s="375"/>
    </row>
    <row r="60" spans="2:17" ht="15.75">
      <c r="B60" s="578"/>
      <c r="C60" s="579"/>
      <c r="D60" s="572" t="s">
        <v>545</v>
      </c>
      <c r="E60" s="573"/>
      <c r="F60" s="573"/>
      <c r="G60" s="573"/>
      <c r="H60" s="573"/>
      <c r="I60" s="574"/>
      <c r="J60" s="620"/>
      <c r="K60" s="219" t="s">
        <v>51</v>
      </c>
      <c r="L60" s="220"/>
      <c r="M60" s="582" t="s">
        <v>501</v>
      </c>
      <c r="N60" s="582"/>
      <c r="O60" s="582"/>
      <c r="P60" s="582"/>
      <c r="Q60" s="582"/>
    </row>
    <row r="61" spans="2:17" ht="15.75">
      <c r="B61" s="580"/>
      <c r="C61" s="581"/>
      <c r="D61" s="575"/>
      <c r="E61" s="576"/>
      <c r="F61" s="576"/>
      <c r="G61" s="576"/>
      <c r="H61" s="576"/>
      <c r="I61" s="577"/>
      <c r="J61" s="620"/>
      <c r="K61" s="219" t="s">
        <v>53</v>
      </c>
      <c r="L61" s="257"/>
      <c r="M61" s="582"/>
      <c r="N61" s="582"/>
      <c r="O61" s="582"/>
      <c r="P61" s="582"/>
      <c r="Q61" s="582"/>
    </row>
    <row r="62" spans="2:17" ht="15" customHeight="1">
      <c r="B62" s="369" t="s">
        <v>438</v>
      </c>
      <c r="C62" s="370"/>
      <c r="D62" s="370"/>
      <c r="E62" s="370"/>
      <c r="F62" s="370"/>
      <c r="G62" s="370"/>
      <c r="H62" s="370"/>
      <c r="I62" s="370"/>
      <c r="J62" s="370"/>
      <c r="K62" s="370"/>
      <c r="L62" s="371"/>
      <c r="M62" s="375" t="s">
        <v>72</v>
      </c>
      <c r="N62" s="375"/>
      <c r="O62" s="375"/>
      <c r="P62" s="375"/>
      <c r="Q62" s="375"/>
    </row>
    <row r="63" spans="2:17" ht="29.25" customHeight="1">
      <c r="B63" s="372"/>
      <c r="C63" s="373"/>
      <c r="D63" s="373"/>
      <c r="E63" s="373"/>
      <c r="F63" s="373"/>
      <c r="G63" s="373"/>
      <c r="H63" s="373"/>
      <c r="I63" s="373"/>
      <c r="J63" s="373"/>
      <c r="K63" s="373"/>
      <c r="L63" s="374"/>
      <c r="M63" s="375"/>
      <c r="N63" s="375"/>
      <c r="O63" s="375"/>
      <c r="P63" s="375"/>
      <c r="Q63" s="375"/>
    </row>
    <row r="64" spans="2:17">
      <c r="I64" s="258"/>
      <c r="M64" s="161"/>
      <c r="N64" s="161"/>
    </row>
  </sheetData>
  <mergeCells count="155">
    <mergeCell ref="B2:C5"/>
    <mergeCell ref="D2:K3"/>
    <mergeCell ref="L2:O2"/>
    <mergeCell ref="P2:Q5"/>
    <mergeCell ref="L3:O3"/>
    <mergeCell ref="D4:K5"/>
    <mergeCell ref="L4:O4"/>
    <mergeCell ref="L5:O5"/>
    <mergeCell ref="B11:C11"/>
    <mergeCell ref="D11:I11"/>
    <mergeCell ref="N11:P11"/>
    <mergeCell ref="B12:C12"/>
    <mergeCell ref="D12:I12"/>
    <mergeCell ref="N12:P12"/>
    <mergeCell ref="C6:Q6"/>
    <mergeCell ref="D7:Q7"/>
    <mergeCell ref="D8:Q8"/>
    <mergeCell ref="B9:C9"/>
    <mergeCell ref="D9:I9"/>
    <mergeCell ref="J9:L14"/>
    <mergeCell ref="M9:Q9"/>
    <mergeCell ref="B10:C10"/>
    <mergeCell ref="D10:I10"/>
    <mergeCell ref="N10:P10"/>
    <mergeCell ref="B13:C13"/>
    <mergeCell ref="D13:I13"/>
    <mergeCell ref="N13:P13"/>
    <mergeCell ref="D14:I14"/>
    <mergeCell ref="N14:P14"/>
    <mergeCell ref="B15:B17"/>
    <mergeCell ref="C15:C17"/>
    <mergeCell ref="D15:D17"/>
    <mergeCell ref="E15:E17"/>
    <mergeCell ref="F15:F17"/>
    <mergeCell ref="E20:E21"/>
    <mergeCell ref="O20:O21"/>
    <mergeCell ref="P20:P21"/>
    <mergeCell ref="G15:G17"/>
    <mergeCell ref="H15:H17"/>
    <mergeCell ref="I15:L16"/>
    <mergeCell ref="M15:N16"/>
    <mergeCell ref="O15:Q15"/>
    <mergeCell ref="O16:O17"/>
    <mergeCell ref="P16:P17"/>
    <mergeCell ref="Q16:Q17"/>
    <mergeCell ref="P24:P25"/>
    <mergeCell ref="Q24:Q25"/>
    <mergeCell ref="C26:C27"/>
    <mergeCell ref="E26:E27"/>
    <mergeCell ref="O26:O27"/>
    <mergeCell ref="P26:P27"/>
    <mergeCell ref="Q26:Q27"/>
    <mergeCell ref="Q20:Q21"/>
    <mergeCell ref="B22:B43"/>
    <mergeCell ref="C22:C23"/>
    <mergeCell ref="E22:E23"/>
    <mergeCell ref="O22:O23"/>
    <mergeCell ref="P22:P23"/>
    <mergeCell ref="Q22:Q23"/>
    <mergeCell ref="C24:C25"/>
    <mergeCell ref="E24:E25"/>
    <mergeCell ref="O24:O25"/>
    <mergeCell ref="B18:B21"/>
    <mergeCell ref="C18:C19"/>
    <mergeCell ref="E18:E19"/>
    <mergeCell ref="O18:O19"/>
    <mergeCell ref="P18:P19"/>
    <mergeCell ref="Q18:Q19"/>
    <mergeCell ref="C20:C21"/>
    <mergeCell ref="C28:C29"/>
    <mergeCell ref="E28:E29"/>
    <mergeCell ref="O28:O29"/>
    <mergeCell ref="P28:P29"/>
    <mergeCell ref="Q28:Q29"/>
    <mergeCell ref="C30:C31"/>
    <mergeCell ref="E30:E31"/>
    <mergeCell ref="O30:O31"/>
    <mergeCell ref="P30:P31"/>
    <mergeCell ref="Q30:Q31"/>
    <mergeCell ref="C32:C33"/>
    <mergeCell ref="E32:E33"/>
    <mergeCell ref="O32:O33"/>
    <mergeCell ref="P32:P33"/>
    <mergeCell ref="Q32:Q33"/>
    <mergeCell ref="C34:C35"/>
    <mergeCell ref="E34:E35"/>
    <mergeCell ref="O34:O35"/>
    <mergeCell ref="P34:P35"/>
    <mergeCell ref="Q34:Q35"/>
    <mergeCell ref="C36:C37"/>
    <mergeCell ref="E36:E37"/>
    <mergeCell ref="O36:O37"/>
    <mergeCell ref="P36:P37"/>
    <mergeCell ref="Q36:Q37"/>
    <mergeCell ref="C38:C39"/>
    <mergeCell ref="E38:E39"/>
    <mergeCell ref="O38:O39"/>
    <mergeCell ref="P38:P39"/>
    <mergeCell ref="Q38:Q39"/>
    <mergeCell ref="B44:B45"/>
    <mergeCell ref="C44:C45"/>
    <mergeCell ref="E44:E45"/>
    <mergeCell ref="O44:O45"/>
    <mergeCell ref="P44:P45"/>
    <mergeCell ref="Q44:Q45"/>
    <mergeCell ref="C40:C41"/>
    <mergeCell ref="E40:E41"/>
    <mergeCell ref="O40:O41"/>
    <mergeCell ref="P40:P41"/>
    <mergeCell ref="Q40:Q41"/>
    <mergeCell ref="C42:C43"/>
    <mergeCell ref="E42:E43"/>
    <mergeCell ref="O42:O43"/>
    <mergeCell ref="P42:P43"/>
    <mergeCell ref="Q42:Q43"/>
    <mergeCell ref="Q48:Q49"/>
    <mergeCell ref="C50:C51"/>
    <mergeCell ref="E50:E51"/>
    <mergeCell ref="O50:O51"/>
    <mergeCell ref="P50:P51"/>
    <mergeCell ref="Q50:Q51"/>
    <mergeCell ref="B46:B51"/>
    <mergeCell ref="C46:C47"/>
    <mergeCell ref="E46:E47"/>
    <mergeCell ref="O46:O47"/>
    <mergeCell ref="P46:P47"/>
    <mergeCell ref="Q46:Q47"/>
    <mergeCell ref="C48:C49"/>
    <mergeCell ref="E48:E49"/>
    <mergeCell ref="O48:O49"/>
    <mergeCell ref="P48:P49"/>
    <mergeCell ref="B55:C55"/>
    <mergeCell ref="D55:I55"/>
    <mergeCell ref="K55:L55"/>
    <mergeCell ref="M55:Q55"/>
    <mergeCell ref="B56:C57"/>
    <mergeCell ref="D56:I57"/>
    <mergeCell ref="J56:J57"/>
    <mergeCell ref="M56:Q57"/>
    <mergeCell ref="B52:B53"/>
    <mergeCell ref="C52:C53"/>
    <mergeCell ref="E52:E53"/>
    <mergeCell ref="O52:O53"/>
    <mergeCell ref="P52:P53"/>
    <mergeCell ref="Q52:Q53"/>
    <mergeCell ref="B62:L63"/>
    <mergeCell ref="M62:Q63"/>
    <mergeCell ref="B58:C59"/>
    <mergeCell ref="D58:I59"/>
    <mergeCell ref="J58:J59"/>
    <mergeCell ref="M58:Q59"/>
    <mergeCell ref="B60:C61"/>
    <mergeCell ref="D60:I61"/>
    <mergeCell ref="J60:J61"/>
    <mergeCell ref="M60:Q61"/>
  </mergeCells>
  <pageMargins left="0.25" right="0.25" top="0.75" bottom="0.75" header="0.3" footer="0.3"/>
  <pageSetup paperSize="5" scale="43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topLeftCell="A4" zoomScale="64" zoomScaleNormal="64" workbookViewId="0">
      <selection activeCell="I22" sqref="I22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customWidth="1"/>
    <col min="9" max="9" width="18.28515625" bestFit="1" customWidth="1"/>
    <col min="10" max="10" width="20.85546875" customWidth="1"/>
    <col min="11" max="11" width="13.5703125" customWidth="1"/>
    <col min="12" max="12" width="15.85546875" customWidth="1"/>
    <col min="13" max="13" width="14.85546875" customWidth="1"/>
    <col min="14" max="14" width="21.140625" customWidth="1"/>
    <col min="15" max="17" width="16.85546875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7" width="12.5703125" customWidth="1"/>
  </cols>
  <sheetData>
    <row r="1" spans="1:37" ht="22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7.5" customHeight="1">
      <c r="A2" s="4"/>
      <c r="B2" s="290"/>
      <c r="C2" s="291"/>
      <c r="D2" s="296" t="s">
        <v>73</v>
      </c>
      <c r="E2" s="288"/>
      <c r="F2" s="288"/>
      <c r="G2" s="288"/>
      <c r="H2" s="288"/>
      <c r="I2" s="288"/>
      <c r="J2" s="288"/>
      <c r="K2" s="291"/>
      <c r="L2" s="298" t="s">
        <v>74</v>
      </c>
      <c r="M2" s="285"/>
      <c r="N2" s="285"/>
      <c r="O2" s="286"/>
      <c r="P2" s="290"/>
      <c r="Q2" s="291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37.5" customHeight="1">
      <c r="A3" s="4"/>
      <c r="B3" s="292"/>
      <c r="C3" s="293"/>
      <c r="D3" s="294"/>
      <c r="E3" s="297"/>
      <c r="F3" s="297"/>
      <c r="G3" s="297"/>
      <c r="H3" s="297"/>
      <c r="I3" s="297"/>
      <c r="J3" s="297"/>
      <c r="K3" s="295"/>
      <c r="L3" s="298" t="s">
        <v>75</v>
      </c>
      <c r="M3" s="285"/>
      <c r="N3" s="285"/>
      <c r="O3" s="286"/>
      <c r="P3" s="292"/>
      <c r="Q3" s="293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33.75" customHeight="1">
      <c r="A4" s="4"/>
      <c r="B4" s="292"/>
      <c r="C4" s="293"/>
      <c r="D4" s="296" t="s">
        <v>76</v>
      </c>
      <c r="E4" s="288"/>
      <c r="F4" s="288"/>
      <c r="G4" s="288"/>
      <c r="H4" s="288"/>
      <c r="I4" s="288"/>
      <c r="J4" s="288"/>
      <c r="K4" s="291"/>
      <c r="L4" s="298" t="s">
        <v>77</v>
      </c>
      <c r="M4" s="285"/>
      <c r="N4" s="285"/>
      <c r="O4" s="286"/>
      <c r="P4" s="292"/>
      <c r="Q4" s="293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8.25" customHeight="1">
      <c r="A5" s="4"/>
      <c r="B5" s="294"/>
      <c r="C5" s="295"/>
      <c r="D5" s="294"/>
      <c r="E5" s="297"/>
      <c r="F5" s="297"/>
      <c r="G5" s="297"/>
      <c r="H5" s="297"/>
      <c r="I5" s="297"/>
      <c r="J5" s="297"/>
      <c r="K5" s="295"/>
      <c r="L5" s="298" t="s">
        <v>78</v>
      </c>
      <c r="M5" s="285"/>
      <c r="N5" s="285"/>
      <c r="O5" s="286"/>
      <c r="P5" s="294"/>
      <c r="Q5" s="295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23.25" customHeight="1">
      <c r="A6" s="4"/>
      <c r="B6" s="4"/>
      <c r="C6" s="282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31.5" customHeight="1">
      <c r="A7" s="4"/>
      <c r="B7" s="7" t="s">
        <v>6</v>
      </c>
      <c r="C7" s="7" t="s">
        <v>7</v>
      </c>
      <c r="D7" s="284" t="s">
        <v>8</v>
      </c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6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36" customHeight="1">
      <c r="A8" s="4"/>
      <c r="B8" s="7" t="s">
        <v>9</v>
      </c>
      <c r="C8" s="68" t="s">
        <v>10</v>
      </c>
      <c r="D8" s="350" t="s">
        <v>79</v>
      </c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36" customHeight="1">
      <c r="A9" s="4"/>
      <c r="B9" s="330" t="s">
        <v>12</v>
      </c>
      <c r="C9" s="286"/>
      <c r="D9" s="289" t="s">
        <v>13</v>
      </c>
      <c r="E9" s="285"/>
      <c r="F9" s="285"/>
      <c r="G9" s="285"/>
      <c r="H9" s="285"/>
      <c r="I9" s="286"/>
      <c r="J9" s="306" t="s">
        <v>80</v>
      </c>
      <c r="K9" s="288"/>
      <c r="L9" s="291"/>
      <c r="M9" s="309" t="s">
        <v>15</v>
      </c>
      <c r="N9" s="285"/>
      <c r="O9" s="285"/>
      <c r="P9" s="285"/>
      <c r="Q9" s="286"/>
      <c r="R9" s="9"/>
      <c r="S9" s="4"/>
      <c r="T9" s="307"/>
      <c r="U9" s="283"/>
      <c r="V9" s="283"/>
      <c r="W9" s="283"/>
      <c r="X9" s="283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36" customHeight="1">
      <c r="A10" s="4"/>
      <c r="B10" s="330" t="s">
        <v>16</v>
      </c>
      <c r="C10" s="286"/>
      <c r="D10" s="289" t="s">
        <v>17</v>
      </c>
      <c r="E10" s="285"/>
      <c r="F10" s="285"/>
      <c r="G10" s="285"/>
      <c r="H10" s="285"/>
      <c r="I10" s="286"/>
      <c r="J10" s="292"/>
      <c r="K10" s="283"/>
      <c r="L10" s="293"/>
      <c r="M10" s="11" t="s">
        <v>18</v>
      </c>
      <c r="N10" s="308" t="s">
        <v>19</v>
      </c>
      <c r="O10" s="285"/>
      <c r="P10" s="286"/>
      <c r="Q10" s="11" t="s">
        <v>20</v>
      </c>
      <c r="R10" s="9"/>
      <c r="S10" s="4"/>
      <c r="T10" s="10"/>
      <c r="U10" s="10"/>
      <c r="V10" s="10"/>
      <c r="W10" s="10"/>
      <c r="X10" s="10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2" customHeight="1">
      <c r="A11" s="4"/>
      <c r="B11" s="324" t="s">
        <v>21</v>
      </c>
      <c r="C11" s="286"/>
      <c r="D11" s="300" t="s">
        <v>81</v>
      </c>
      <c r="E11" s="285"/>
      <c r="F11" s="285"/>
      <c r="G11" s="285"/>
      <c r="H11" s="285"/>
      <c r="I11" s="286"/>
      <c r="J11" s="292"/>
      <c r="K11" s="283"/>
      <c r="L11" s="293"/>
      <c r="M11" s="12"/>
      <c r="N11" s="305"/>
      <c r="O11" s="285"/>
      <c r="P11" s="286"/>
      <c r="Q11" s="13"/>
      <c r="R11" s="9"/>
      <c r="S11" s="4"/>
      <c r="T11" s="14"/>
      <c r="U11" s="299"/>
      <c r="V11" s="283"/>
      <c r="W11" s="283"/>
      <c r="X11" s="14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74.25" customHeight="1">
      <c r="A12" s="4"/>
      <c r="B12" s="325" t="s">
        <v>23</v>
      </c>
      <c r="C12" s="286"/>
      <c r="D12" s="300" t="s">
        <v>82</v>
      </c>
      <c r="E12" s="285"/>
      <c r="F12" s="285"/>
      <c r="G12" s="285"/>
      <c r="H12" s="285"/>
      <c r="I12" s="286"/>
      <c r="J12" s="292"/>
      <c r="K12" s="283"/>
      <c r="L12" s="293"/>
      <c r="M12" s="15"/>
      <c r="N12" s="301"/>
      <c r="O12" s="285"/>
      <c r="P12" s="286"/>
      <c r="Q12" s="16"/>
      <c r="R12" s="9"/>
      <c r="S12" s="4"/>
      <c r="T12" s="17"/>
      <c r="U12" s="302"/>
      <c r="V12" s="283"/>
      <c r="W12" s="283"/>
      <c r="X12" s="19"/>
      <c r="Y12" s="4"/>
      <c r="Z12" s="20"/>
      <c r="AA12" s="21"/>
      <c r="AB12" s="22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74.25" customHeight="1">
      <c r="A13" s="4"/>
      <c r="B13" s="326" t="s">
        <v>25</v>
      </c>
      <c r="C13" s="286"/>
      <c r="D13" s="303" t="s">
        <v>83</v>
      </c>
      <c r="E13" s="285"/>
      <c r="F13" s="285"/>
      <c r="G13" s="285"/>
      <c r="H13" s="285"/>
      <c r="I13" s="286"/>
      <c r="J13" s="292"/>
      <c r="K13" s="283"/>
      <c r="L13" s="293"/>
      <c r="M13" s="23"/>
      <c r="N13" s="304"/>
      <c r="O13" s="285"/>
      <c r="P13" s="286"/>
      <c r="Q13" s="24"/>
      <c r="R13" s="9"/>
      <c r="S13" s="4"/>
      <c r="T13" s="17"/>
      <c r="U13" s="302"/>
      <c r="V13" s="283"/>
      <c r="W13" s="283"/>
      <c r="X13" s="19"/>
      <c r="Y13" s="4"/>
      <c r="Z13" s="20"/>
      <c r="AA13" s="21"/>
      <c r="AB13" s="22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105.75" customHeight="1">
      <c r="A14" s="4"/>
      <c r="B14" s="69" t="s">
        <v>27</v>
      </c>
      <c r="C14" s="70" t="s">
        <v>84</v>
      </c>
      <c r="D14" s="324" t="s">
        <v>85</v>
      </c>
      <c r="E14" s="285"/>
      <c r="F14" s="285"/>
      <c r="G14" s="285"/>
      <c r="H14" s="285"/>
      <c r="I14" s="286"/>
      <c r="J14" s="294"/>
      <c r="K14" s="297"/>
      <c r="L14" s="295"/>
      <c r="M14" s="26"/>
      <c r="N14" s="304"/>
      <c r="O14" s="285"/>
      <c r="P14" s="286"/>
      <c r="Q14" s="27"/>
      <c r="R14" s="9"/>
      <c r="S14" s="4"/>
      <c r="T14" s="28"/>
      <c r="U14" s="302"/>
      <c r="V14" s="283"/>
      <c r="W14" s="18"/>
      <c r="X14" s="19"/>
      <c r="Y14" s="29"/>
      <c r="Z14" s="20"/>
      <c r="AA14" s="21"/>
      <c r="AB14" s="22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28.5" customHeight="1">
      <c r="A15" s="1"/>
      <c r="B15" s="314" t="s">
        <v>30</v>
      </c>
      <c r="C15" s="315" t="s">
        <v>31</v>
      </c>
      <c r="D15" s="314" t="s">
        <v>86</v>
      </c>
      <c r="E15" s="314" t="s">
        <v>33</v>
      </c>
      <c r="F15" s="314" t="s">
        <v>34</v>
      </c>
      <c r="G15" s="332" t="s">
        <v>87</v>
      </c>
      <c r="H15" s="314" t="s">
        <v>36</v>
      </c>
      <c r="I15" s="331" t="s">
        <v>37</v>
      </c>
      <c r="J15" s="288"/>
      <c r="K15" s="288"/>
      <c r="L15" s="291"/>
      <c r="M15" s="331" t="s">
        <v>38</v>
      </c>
      <c r="N15" s="291"/>
      <c r="O15" s="313" t="s">
        <v>39</v>
      </c>
      <c r="P15" s="285"/>
      <c r="Q15" s="286"/>
      <c r="R15" s="1"/>
      <c r="S15" s="1"/>
      <c r="T15" s="30"/>
      <c r="U15" s="310"/>
      <c r="V15" s="283"/>
      <c r="W15" s="1"/>
      <c r="X15" s="32"/>
      <c r="Y15" s="1"/>
      <c r="Z15" s="33"/>
      <c r="AA15" s="34"/>
      <c r="AB15" s="35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33.75" customHeight="1">
      <c r="A16" s="1"/>
      <c r="B16" s="329"/>
      <c r="C16" s="329"/>
      <c r="D16" s="329"/>
      <c r="E16" s="329"/>
      <c r="F16" s="329"/>
      <c r="G16" s="329"/>
      <c r="H16" s="329"/>
      <c r="I16" s="294"/>
      <c r="J16" s="297"/>
      <c r="K16" s="297"/>
      <c r="L16" s="295"/>
      <c r="M16" s="294"/>
      <c r="N16" s="295"/>
      <c r="O16" s="314" t="s">
        <v>40</v>
      </c>
      <c r="P16" s="314" t="s">
        <v>41</v>
      </c>
      <c r="Q16" s="315" t="s">
        <v>42</v>
      </c>
      <c r="R16" s="1"/>
      <c r="S16" s="1"/>
      <c r="T16" s="36"/>
      <c r="U16" s="310"/>
      <c r="V16" s="283"/>
      <c r="W16" s="1"/>
      <c r="X16" s="34"/>
      <c r="Y16" s="1"/>
      <c r="Z16" s="33"/>
      <c r="AA16" s="34"/>
      <c r="AB16" s="35"/>
      <c r="AC16" s="1"/>
      <c r="AD16" s="1"/>
      <c r="AE16" s="1"/>
      <c r="AF16" s="1"/>
      <c r="AG16" s="1"/>
      <c r="AH16" s="1"/>
      <c r="AI16" s="1"/>
      <c r="AJ16" s="1"/>
      <c r="AK16" s="1"/>
    </row>
    <row r="17" spans="1:39" ht="39.75" customHeight="1">
      <c r="A17" s="1"/>
      <c r="B17" s="312"/>
      <c r="C17" s="312"/>
      <c r="D17" s="312"/>
      <c r="E17" s="312"/>
      <c r="F17" s="312"/>
      <c r="G17" s="312"/>
      <c r="H17" s="312"/>
      <c r="I17" s="112" t="s">
        <v>43</v>
      </c>
      <c r="J17" s="37" t="s">
        <v>44</v>
      </c>
      <c r="K17" s="37" t="s">
        <v>45</v>
      </c>
      <c r="L17" s="38" t="s">
        <v>46</v>
      </c>
      <c r="M17" s="39" t="s">
        <v>47</v>
      </c>
      <c r="N17" s="40" t="s">
        <v>48</v>
      </c>
      <c r="O17" s="312"/>
      <c r="P17" s="312"/>
      <c r="Q17" s="312"/>
      <c r="R17" s="1"/>
      <c r="S17" s="1"/>
      <c r="T17" s="36"/>
      <c r="U17" s="310"/>
      <c r="V17" s="283"/>
      <c r="W17" s="1"/>
      <c r="X17" s="34"/>
      <c r="Y17" s="1"/>
      <c r="Z17" s="33"/>
      <c r="AA17" s="34"/>
      <c r="AB17" s="35"/>
      <c r="AC17" s="1"/>
      <c r="AD17" s="1"/>
      <c r="AE17" s="1"/>
      <c r="AF17" s="1"/>
      <c r="AG17" s="1"/>
      <c r="AH17" s="1"/>
      <c r="AI17" s="1"/>
      <c r="AJ17" s="1"/>
      <c r="AK17" s="1"/>
    </row>
    <row r="18" spans="1:39" ht="23.25" customHeight="1">
      <c r="A18" s="1"/>
      <c r="B18" s="352" t="s">
        <v>88</v>
      </c>
      <c r="C18" s="322" t="s">
        <v>89</v>
      </c>
      <c r="D18" s="39" t="s">
        <v>51</v>
      </c>
      <c r="E18" s="321" t="s">
        <v>59</v>
      </c>
      <c r="F18" s="40">
        <v>500</v>
      </c>
      <c r="G18" s="39" t="s">
        <v>51</v>
      </c>
      <c r="H18" s="111">
        <f t="shared" ref="H18:H23" si="0">I18+J18+K18+L18</f>
        <v>827616667</v>
      </c>
      <c r="I18" s="109">
        <v>827616667</v>
      </c>
      <c r="J18" s="44"/>
      <c r="K18" s="44"/>
      <c r="L18" s="44"/>
      <c r="M18" s="57"/>
      <c r="N18" s="57"/>
      <c r="O18" s="311">
        <f>+F19/F18</f>
        <v>0</v>
      </c>
      <c r="P18" s="311">
        <f>+H19/H18</f>
        <v>0</v>
      </c>
      <c r="Q18" s="311" t="e">
        <f>+(O18*O18)/P18</f>
        <v>#DIV/0!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9" ht="23.25" customHeight="1">
      <c r="A19" s="1"/>
      <c r="B19" s="329"/>
      <c r="C19" s="297"/>
      <c r="D19" s="39" t="s">
        <v>53</v>
      </c>
      <c r="E19" s="312"/>
      <c r="F19" s="58">
        <v>0</v>
      </c>
      <c r="G19" s="39" t="s">
        <v>54</v>
      </c>
      <c r="H19" s="111">
        <f t="shared" si="0"/>
        <v>0</v>
      </c>
      <c r="I19" s="110"/>
      <c r="J19" s="48"/>
      <c r="K19" s="48"/>
      <c r="L19" s="48"/>
      <c r="M19" s="49"/>
      <c r="N19" s="50"/>
      <c r="O19" s="312"/>
      <c r="P19" s="312"/>
      <c r="Q19" s="31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9" ht="18" customHeight="1">
      <c r="A20" s="1"/>
      <c r="B20" s="329"/>
      <c r="C20" s="327" t="s">
        <v>90</v>
      </c>
      <c r="D20" s="39" t="s">
        <v>51</v>
      </c>
      <c r="E20" s="351" t="s">
        <v>91</v>
      </c>
      <c r="F20" s="56">
        <v>1</v>
      </c>
      <c r="G20" s="39" t="s">
        <v>51</v>
      </c>
      <c r="H20" s="111">
        <f t="shared" si="0"/>
        <v>595000000</v>
      </c>
      <c r="I20" s="109">
        <v>595000000</v>
      </c>
      <c r="J20" s="48"/>
      <c r="K20" s="48"/>
      <c r="L20" s="48"/>
      <c r="M20" s="59"/>
      <c r="N20" s="59"/>
      <c r="O20" s="311">
        <f>+F21/F20</f>
        <v>1</v>
      </c>
      <c r="P20" s="311">
        <f>+H21/H20</f>
        <v>0</v>
      </c>
      <c r="Q20" s="311" t="e">
        <f>+(O20*O20)/P20</f>
        <v>#DIV/0!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9" ht="21.75" customHeight="1">
      <c r="A21" s="1"/>
      <c r="B21" s="329"/>
      <c r="C21" s="297"/>
      <c r="D21" s="39" t="s">
        <v>53</v>
      </c>
      <c r="E21" s="312"/>
      <c r="F21" s="71">
        <v>1</v>
      </c>
      <c r="G21" s="39" t="s">
        <v>54</v>
      </c>
      <c r="H21" s="111">
        <f t="shared" si="0"/>
        <v>0</v>
      </c>
      <c r="I21" s="110"/>
      <c r="J21" s="48"/>
      <c r="K21" s="48"/>
      <c r="L21" s="48"/>
      <c r="M21" s="49"/>
      <c r="N21" s="50"/>
      <c r="O21" s="312"/>
      <c r="P21" s="312"/>
      <c r="Q21" s="31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9" ht="29.25" customHeight="1">
      <c r="A22" s="1"/>
      <c r="B22" s="329"/>
      <c r="C22" s="327" t="s">
        <v>92</v>
      </c>
      <c r="D22" s="39" t="s">
        <v>51</v>
      </c>
      <c r="E22" s="351" t="s">
        <v>93</v>
      </c>
      <c r="F22" s="56">
        <v>1</v>
      </c>
      <c r="G22" s="39" t="s">
        <v>51</v>
      </c>
      <c r="H22" s="111">
        <f t="shared" si="0"/>
        <v>1299100000</v>
      </c>
      <c r="I22" s="109">
        <v>1033500000</v>
      </c>
      <c r="J22" s="48"/>
      <c r="K22" s="48"/>
      <c r="L22" s="48">
        <v>265600000</v>
      </c>
      <c r="M22" s="59"/>
      <c r="N22" s="59"/>
      <c r="O22" s="311">
        <f>+F23/F22</f>
        <v>1</v>
      </c>
      <c r="P22" s="311">
        <f>+H23/H22</f>
        <v>0.14783311523362327</v>
      </c>
      <c r="Q22" s="311">
        <f>+(O22*O22)/P22</f>
        <v>6.7643842749284042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9" ht="29.25" customHeight="1">
      <c r="A23" s="1"/>
      <c r="B23" s="312"/>
      <c r="C23" s="297"/>
      <c r="D23" s="39" t="s">
        <v>53</v>
      </c>
      <c r="E23" s="312"/>
      <c r="F23" s="71">
        <v>1</v>
      </c>
      <c r="G23" s="39" t="s">
        <v>54</v>
      </c>
      <c r="H23" s="111">
        <f t="shared" si="0"/>
        <v>192050000</v>
      </c>
      <c r="I23" s="109">
        <v>28600000</v>
      </c>
      <c r="J23" s="48"/>
      <c r="K23" s="48"/>
      <c r="L23" s="48">
        <v>163450000</v>
      </c>
      <c r="M23" s="49"/>
      <c r="N23" s="50"/>
      <c r="O23" s="312"/>
      <c r="P23" s="312"/>
      <c r="Q23" s="312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9" ht="18.75" customHeight="1">
      <c r="A24" s="1"/>
      <c r="B24" s="320"/>
      <c r="C24" s="316" t="s">
        <v>62</v>
      </c>
      <c r="D24" s="39" t="s">
        <v>51</v>
      </c>
      <c r="E24" s="321" t="s">
        <v>59</v>
      </c>
      <c r="F24" s="41">
        <f t="shared" ref="F24:F25" si="1">F22+F20+F18</f>
        <v>502</v>
      </c>
      <c r="G24" s="39" t="s">
        <v>51</v>
      </c>
      <c r="H24" s="42">
        <f t="shared" ref="H24:L24" si="2">H18+H20+H22</f>
        <v>2721716667</v>
      </c>
      <c r="I24" s="113">
        <f t="shared" si="2"/>
        <v>2456116667</v>
      </c>
      <c r="J24" s="42">
        <f t="shared" si="2"/>
        <v>0</v>
      </c>
      <c r="K24" s="42">
        <f t="shared" si="2"/>
        <v>0</v>
      </c>
      <c r="L24" s="42">
        <f t="shared" si="2"/>
        <v>265600000</v>
      </c>
      <c r="M24" s="49"/>
      <c r="N24" s="50"/>
      <c r="O24" s="311">
        <f>+F25/F24</f>
        <v>3.9840637450199202E-3</v>
      </c>
      <c r="P24" s="311">
        <f>+H25/H24</f>
        <v>7.0562083970219514E-2</v>
      </c>
      <c r="Q24" s="311">
        <f>+(O24*O24)/P24</f>
        <v>2.2494749348787938E-4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9" ht="18.75" customHeight="1">
      <c r="A25" s="1"/>
      <c r="B25" s="312"/>
      <c r="C25" s="294"/>
      <c r="D25" s="39" t="s">
        <v>53</v>
      </c>
      <c r="E25" s="312"/>
      <c r="F25" s="72">
        <f t="shared" si="1"/>
        <v>2</v>
      </c>
      <c r="G25" s="39" t="s">
        <v>54</v>
      </c>
      <c r="H25" s="42">
        <f t="shared" ref="H25:L25" si="3">H19+H21+H23</f>
        <v>192050000</v>
      </c>
      <c r="I25" s="42">
        <f t="shared" si="3"/>
        <v>28600000</v>
      </c>
      <c r="J25" s="42">
        <f t="shared" si="3"/>
        <v>0</v>
      </c>
      <c r="K25" s="42">
        <f t="shared" si="3"/>
        <v>0</v>
      </c>
      <c r="L25" s="42">
        <f t="shared" si="3"/>
        <v>163450000</v>
      </c>
      <c r="M25" s="49"/>
      <c r="N25" s="50"/>
      <c r="O25" s="312"/>
      <c r="P25" s="312"/>
      <c r="Q25" s="31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9" ht="15.75" customHeight="1">
      <c r="A26" s="1"/>
      <c r="B26" s="1"/>
      <c r="C26" s="1"/>
      <c r="D26" s="60"/>
      <c r="E26" s="1"/>
      <c r="F26" s="1"/>
      <c r="G26" s="1"/>
      <c r="H26" s="61"/>
      <c r="I26" s="62"/>
      <c r="J26" s="33"/>
      <c r="K26" s="33"/>
      <c r="L26" s="2"/>
      <c r="M26" s="3"/>
      <c r="N26" s="3"/>
      <c r="O26" s="62"/>
      <c r="P26" s="63"/>
      <c r="Q26" s="64"/>
      <c r="R26" s="63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9" ht="15.75" customHeight="1">
      <c r="A27" s="1"/>
      <c r="B27" s="317" t="s">
        <v>63</v>
      </c>
      <c r="C27" s="286"/>
      <c r="D27" s="354" t="s">
        <v>64</v>
      </c>
      <c r="E27" s="285"/>
      <c r="F27" s="285"/>
      <c r="G27" s="285"/>
      <c r="H27" s="285"/>
      <c r="I27" s="286"/>
      <c r="J27" s="73" t="s">
        <v>65</v>
      </c>
      <c r="K27" s="354" t="s">
        <v>66</v>
      </c>
      <c r="L27" s="286"/>
      <c r="M27" s="319" t="s">
        <v>67</v>
      </c>
      <c r="N27" s="285"/>
      <c r="O27" s="285"/>
      <c r="P27" s="285"/>
      <c r="Q27" s="286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9" ht="26.25" customHeight="1">
      <c r="A28" s="1"/>
      <c r="B28" s="355" t="s">
        <v>94</v>
      </c>
      <c r="C28" s="291"/>
      <c r="D28" s="353" t="s">
        <v>95</v>
      </c>
      <c r="E28" s="288"/>
      <c r="F28" s="288"/>
      <c r="G28" s="288"/>
      <c r="H28" s="288"/>
      <c r="I28" s="291"/>
      <c r="J28" s="314" t="s">
        <v>70</v>
      </c>
      <c r="K28" s="74" t="s">
        <v>51</v>
      </c>
      <c r="L28" s="75">
        <v>3400</v>
      </c>
      <c r="M28" s="356" t="s">
        <v>71</v>
      </c>
      <c r="N28" s="288"/>
      <c r="O28" s="288"/>
      <c r="P28" s="288"/>
      <c r="Q28" s="29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9" ht="18" customHeight="1">
      <c r="A29" s="1"/>
      <c r="B29" s="292"/>
      <c r="C29" s="293"/>
      <c r="D29" s="294"/>
      <c r="E29" s="297"/>
      <c r="F29" s="297"/>
      <c r="G29" s="297"/>
      <c r="H29" s="297"/>
      <c r="I29" s="295"/>
      <c r="J29" s="312"/>
      <c r="K29" s="74" t="s">
        <v>53</v>
      </c>
      <c r="L29" s="75">
        <f>F25</f>
        <v>2</v>
      </c>
      <c r="M29" s="294"/>
      <c r="N29" s="297"/>
      <c r="O29" s="297"/>
      <c r="P29" s="297"/>
      <c r="Q29" s="295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9" ht="15" customHeight="1">
      <c r="A30" s="1"/>
      <c r="B30" s="335" t="s">
        <v>376</v>
      </c>
      <c r="C30" s="336"/>
      <c r="D30" s="336"/>
      <c r="E30" s="336"/>
      <c r="F30" s="336"/>
      <c r="G30" s="336"/>
      <c r="H30" s="336"/>
      <c r="I30" s="336"/>
      <c r="J30" s="336"/>
      <c r="K30" s="336"/>
      <c r="L30" s="337"/>
      <c r="M30" s="334" t="s">
        <v>72</v>
      </c>
      <c r="N30" s="288"/>
      <c r="O30" s="288"/>
      <c r="P30" s="288"/>
      <c r="Q30" s="29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29.25" customHeight="1">
      <c r="A31" s="1"/>
      <c r="B31" s="338"/>
      <c r="C31" s="339"/>
      <c r="D31" s="339"/>
      <c r="E31" s="339"/>
      <c r="F31" s="339"/>
      <c r="G31" s="339"/>
      <c r="H31" s="339"/>
      <c r="I31" s="339"/>
      <c r="J31" s="339"/>
      <c r="K31" s="339"/>
      <c r="L31" s="340"/>
      <c r="M31" s="297"/>
      <c r="N31" s="297"/>
      <c r="O31" s="297"/>
      <c r="P31" s="297"/>
      <c r="Q31" s="295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ht="15.75" customHeight="1">
      <c r="A32" s="1"/>
      <c r="B32" s="338"/>
      <c r="C32" s="339"/>
      <c r="D32" s="339"/>
      <c r="E32" s="339"/>
      <c r="F32" s="339"/>
      <c r="G32" s="339"/>
      <c r="H32" s="339"/>
      <c r="I32" s="339"/>
      <c r="J32" s="339"/>
      <c r="K32" s="339"/>
      <c r="L32" s="340"/>
      <c r="M32" s="333" t="s">
        <v>377</v>
      </c>
      <c r="N32" s="333"/>
      <c r="O32" s="333"/>
      <c r="P32" s="333"/>
      <c r="Q32" s="344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17" ht="15.75" customHeight="1">
      <c r="A33" s="1"/>
      <c r="B33" s="338"/>
      <c r="C33" s="339"/>
      <c r="D33" s="339"/>
      <c r="E33" s="339"/>
      <c r="F33" s="339"/>
      <c r="G33" s="339"/>
      <c r="H33" s="339"/>
      <c r="I33" s="339"/>
      <c r="J33" s="339"/>
      <c r="K33" s="339"/>
      <c r="L33" s="340"/>
      <c r="M33" s="345"/>
      <c r="N33" s="345"/>
      <c r="O33" s="345"/>
      <c r="P33" s="345"/>
      <c r="Q33" s="346"/>
    </row>
    <row r="34" spans="1:17" ht="15.75" customHeight="1">
      <c r="A34" s="1"/>
      <c r="B34" s="338"/>
      <c r="C34" s="339"/>
      <c r="D34" s="339"/>
      <c r="E34" s="339"/>
      <c r="F34" s="339"/>
      <c r="G34" s="339"/>
      <c r="H34" s="339"/>
      <c r="I34" s="339"/>
      <c r="J34" s="339"/>
      <c r="K34" s="339"/>
      <c r="L34" s="340"/>
      <c r="M34" s="334" t="s">
        <v>72</v>
      </c>
      <c r="N34" s="334"/>
      <c r="O34" s="334"/>
      <c r="P34" s="334"/>
      <c r="Q34" s="347"/>
    </row>
    <row r="35" spans="1:17" ht="30.6" customHeight="1">
      <c r="A35" s="1"/>
      <c r="B35" s="341"/>
      <c r="C35" s="342"/>
      <c r="D35" s="342"/>
      <c r="E35" s="342"/>
      <c r="F35" s="342"/>
      <c r="G35" s="342"/>
      <c r="H35" s="342"/>
      <c r="I35" s="342"/>
      <c r="J35" s="342"/>
      <c r="K35" s="342"/>
      <c r="L35" s="343"/>
      <c r="M35" s="348"/>
      <c r="N35" s="348"/>
      <c r="O35" s="348"/>
      <c r="P35" s="348"/>
      <c r="Q35" s="349"/>
    </row>
    <row r="36" spans="1:1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3"/>
      <c r="N36" s="3"/>
      <c r="O36" s="1"/>
      <c r="P36" s="1"/>
      <c r="Q36" s="1"/>
    </row>
    <row r="37" spans="1:1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3"/>
      <c r="N37" s="3"/>
      <c r="O37" s="1"/>
      <c r="P37" s="1"/>
      <c r="Q37" s="1"/>
    </row>
    <row r="38" spans="1:1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3"/>
      <c r="N38" s="3"/>
      <c r="O38" s="1"/>
      <c r="P38" s="1"/>
      <c r="Q38" s="1"/>
    </row>
    <row r="39" spans="1:1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3"/>
      <c r="N39" s="3"/>
      <c r="O39" s="1"/>
      <c r="P39" s="1"/>
      <c r="Q39" s="1"/>
    </row>
    <row r="40" spans="1:17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3"/>
      <c r="N40" s="3"/>
      <c r="O40" s="1"/>
      <c r="P40" s="1"/>
      <c r="Q40" s="1"/>
    </row>
    <row r="41" spans="1:17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3"/>
      <c r="N41" s="3"/>
      <c r="O41" s="1"/>
      <c r="P41" s="1"/>
      <c r="Q41" s="1"/>
    </row>
    <row r="42" spans="1:17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3"/>
      <c r="N42" s="3"/>
      <c r="O42" s="1"/>
      <c r="P42" s="1"/>
      <c r="Q42" s="1"/>
    </row>
    <row r="43" spans="1:17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3"/>
      <c r="N43" s="3"/>
      <c r="O43" s="1"/>
      <c r="P43" s="1"/>
      <c r="Q43" s="1"/>
    </row>
    <row r="44" spans="1:17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3"/>
      <c r="N44" s="3"/>
      <c r="O44" s="1"/>
      <c r="P44" s="1"/>
      <c r="Q44" s="1"/>
    </row>
    <row r="45" spans="1:17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3"/>
      <c r="N45" s="3"/>
      <c r="O45" s="1"/>
      <c r="P45" s="1"/>
      <c r="Q45" s="1"/>
    </row>
    <row r="46" spans="1:17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3"/>
      <c r="N46" s="3"/>
      <c r="O46" s="1"/>
      <c r="P46" s="1"/>
      <c r="Q46" s="1"/>
    </row>
    <row r="47" spans="1:1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3"/>
      <c r="N47" s="3"/>
      <c r="O47" s="1"/>
      <c r="P47" s="1"/>
      <c r="Q47" s="1"/>
    </row>
    <row r="48" spans="1:17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3"/>
      <c r="N48" s="3"/>
      <c r="O48" s="1"/>
      <c r="P48" s="1"/>
      <c r="Q48" s="1"/>
    </row>
    <row r="49" spans="1:17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3"/>
      <c r="N49" s="3"/>
      <c r="O49" s="1"/>
      <c r="P49" s="1"/>
      <c r="Q49" s="1"/>
    </row>
    <row r="50" spans="1:17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3"/>
      <c r="N50" s="3"/>
      <c r="O50" s="1"/>
      <c r="P50" s="1"/>
      <c r="Q50" s="1"/>
    </row>
    <row r="51" spans="1:17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3"/>
      <c r="N51" s="3"/>
      <c r="O51" s="1"/>
      <c r="P51" s="1"/>
      <c r="Q51" s="1"/>
    </row>
    <row r="52" spans="1:17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3"/>
      <c r="N52" s="3"/>
      <c r="O52" s="1"/>
      <c r="P52" s="1"/>
      <c r="Q52" s="1"/>
    </row>
    <row r="53" spans="1:17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3"/>
      <c r="N53" s="3"/>
      <c r="O53" s="1"/>
      <c r="P53" s="1"/>
      <c r="Q53" s="1"/>
    </row>
    <row r="54" spans="1:17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3"/>
      <c r="N54" s="3"/>
      <c r="O54" s="1"/>
      <c r="P54" s="1"/>
      <c r="Q54" s="1"/>
    </row>
    <row r="55" spans="1:1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3"/>
      <c r="N55" s="3"/>
      <c r="O55" s="1"/>
      <c r="P55" s="1"/>
      <c r="Q55" s="1"/>
    </row>
    <row r="56" spans="1:17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3"/>
      <c r="N56" s="3"/>
      <c r="O56" s="1"/>
      <c r="P56" s="1"/>
      <c r="Q56" s="1"/>
    </row>
    <row r="57" spans="1:1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3"/>
      <c r="N57" s="3"/>
      <c r="O57" s="1"/>
      <c r="P57" s="1"/>
      <c r="Q57" s="1"/>
    </row>
    <row r="58" spans="1:17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3"/>
      <c r="N58" s="3"/>
      <c r="O58" s="1"/>
      <c r="P58" s="1"/>
      <c r="Q58" s="1"/>
    </row>
    <row r="59" spans="1:17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3"/>
      <c r="N59" s="3"/>
      <c r="O59" s="1"/>
      <c r="P59" s="1"/>
      <c r="Q59" s="1"/>
    </row>
    <row r="60" spans="1:17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3"/>
      <c r="N60" s="3"/>
      <c r="O60" s="1"/>
      <c r="P60" s="1"/>
      <c r="Q60" s="1"/>
    </row>
    <row r="61" spans="1:17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3"/>
      <c r="N61" s="3"/>
      <c r="O61" s="1"/>
      <c r="P61" s="1"/>
      <c r="Q61" s="1"/>
    </row>
    <row r="62" spans="1:17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3"/>
      <c r="N62" s="3"/>
      <c r="O62" s="1"/>
      <c r="P62" s="1"/>
      <c r="Q62" s="1"/>
    </row>
    <row r="63" spans="1:17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3"/>
      <c r="N63" s="3"/>
      <c r="O63" s="1"/>
      <c r="P63" s="1"/>
      <c r="Q63" s="1"/>
    </row>
    <row r="64" spans="1:17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3"/>
      <c r="N64" s="3"/>
      <c r="O64" s="1"/>
      <c r="P64" s="1"/>
      <c r="Q64" s="1"/>
    </row>
    <row r="65" spans="1:37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3"/>
      <c r="N65" s="3"/>
      <c r="O65" s="1"/>
      <c r="P65" s="1"/>
      <c r="Q65" s="1"/>
    </row>
    <row r="66" spans="1:37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3"/>
      <c r="N66" s="3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3"/>
      <c r="N67" s="3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3"/>
      <c r="N68" s="3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3"/>
      <c r="N69" s="3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3"/>
      <c r="N70" s="3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3"/>
      <c r="N71" s="3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3"/>
      <c r="N72" s="3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3"/>
      <c r="N73" s="3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3"/>
      <c r="N74" s="3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3"/>
      <c r="N75" s="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3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3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3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3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3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3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3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"/>
      <c r="M993" s="3"/>
      <c r="N993" s="3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"/>
      <c r="M994" s="3"/>
      <c r="N994" s="3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"/>
      <c r="M995" s="3"/>
      <c r="N995" s="3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"/>
      <c r="M996" s="3"/>
      <c r="N996" s="3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"/>
      <c r="M997" s="3"/>
      <c r="N997" s="3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"/>
      <c r="M998" s="3"/>
      <c r="N998" s="3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2"/>
      <c r="M999" s="3"/>
      <c r="N999" s="3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2"/>
      <c r="M1000" s="3"/>
      <c r="N1000" s="3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</sheetData>
  <mergeCells count="84">
    <mergeCell ref="D28:I29"/>
    <mergeCell ref="J28:J29"/>
    <mergeCell ref="M30:Q31"/>
    <mergeCell ref="B24:B25"/>
    <mergeCell ref="C24:C25"/>
    <mergeCell ref="B27:C27"/>
    <mergeCell ref="D27:I27"/>
    <mergeCell ref="K27:L27"/>
    <mergeCell ref="M27:Q27"/>
    <mergeCell ref="B28:C29"/>
    <mergeCell ref="M28:Q29"/>
    <mergeCell ref="B30:L35"/>
    <mergeCell ref="M32:Q33"/>
    <mergeCell ref="M34:Q35"/>
    <mergeCell ref="E24:E25"/>
    <mergeCell ref="O24:O25"/>
    <mergeCell ref="B15:B17"/>
    <mergeCell ref="C15:C17"/>
    <mergeCell ref="D15:D17"/>
    <mergeCell ref="E15:E17"/>
    <mergeCell ref="F15:F17"/>
    <mergeCell ref="B18:B23"/>
    <mergeCell ref="C18:C19"/>
    <mergeCell ref="E18:E19"/>
    <mergeCell ref="C20:C21"/>
    <mergeCell ref="C22:C23"/>
    <mergeCell ref="O18:O19"/>
    <mergeCell ref="P18:P19"/>
    <mergeCell ref="Q18:Q19"/>
    <mergeCell ref="E20:E21"/>
    <mergeCell ref="E22:E23"/>
    <mergeCell ref="O20:O21"/>
    <mergeCell ref="P20:P21"/>
    <mergeCell ref="Q20:Q21"/>
    <mergeCell ref="O22:O23"/>
    <mergeCell ref="P22:P23"/>
    <mergeCell ref="Q22:Q23"/>
    <mergeCell ref="B11:C11"/>
    <mergeCell ref="B12:C12"/>
    <mergeCell ref="B13:C13"/>
    <mergeCell ref="N10:P10"/>
    <mergeCell ref="M9:Q9"/>
    <mergeCell ref="I15:L16"/>
    <mergeCell ref="M15:N16"/>
    <mergeCell ref="D14:I14"/>
    <mergeCell ref="N14:P14"/>
    <mergeCell ref="O15:Q15"/>
    <mergeCell ref="O16:O17"/>
    <mergeCell ref="P16:P17"/>
    <mergeCell ref="Q16:Q17"/>
    <mergeCell ref="J9:L14"/>
    <mergeCell ref="D11:I11"/>
    <mergeCell ref="G15:G17"/>
    <mergeCell ref="H15:H17"/>
    <mergeCell ref="U14:V14"/>
    <mergeCell ref="U15:V15"/>
    <mergeCell ref="U16:V16"/>
    <mergeCell ref="U17:V17"/>
    <mergeCell ref="P24:P25"/>
    <mergeCell ref="Q24:Q25"/>
    <mergeCell ref="U11:W11"/>
    <mergeCell ref="D12:I12"/>
    <mergeCell ref="N12:P12"/>
    <mergeCell ref="U12:W12"/>
    <mergeCell ref="D13:I13"/>
    <mergeCell ref="N13:P13"/>
    <mergeCell ref="U13:W13"/>
    <mergeCell ref="N11:P11"/>
    <mergeCell ref="T9:X9"/>
    <mergeCell ref="B10:C10"/>
    <mergeCell ref="D10:I10"/>
    <mergeCell ref="B9:C9"/>
    <mergeCell ref="B2:C5"/>
    <mergeCell ref="D2:K3"/>
    <mergeCell ref="L2:O2"/>
    <mergeCell ref="P2:Q5"/>
    <mergeCell ref="L3:O3"/>
    <mergeCell ref="D4:K5"/>
    <mergeCell ref="L4:O4"/>
    <mergeCell ref="L5:O5"/>
    <mergeCell ref="C6:Q6"/>
    <mergeCell ref="D7:Q7"/>
    <mergeCell ref="D8:Q8"/>
    <mergeCell ref="D9:I9"/>
  </mergeCells>
  <pageMargins left="0.62992125984251968" right="0.19685039370078741" top="0.23622047244094491" bottom="0.19685039370078741" header="0" footer="0"/>
  <pageSetup paperSize="9" scale="50" orientation="landscape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IE35"/>
  <sheetViews>
    <sheetView zoomScale="68" zoomScaleNormal="68" workbookViewId="0">
      <selection activeCell="G20" sqref="G20"/>
    </sheetView>
  </sheetViews>
  <sheetFormatPr baseColWidth="10" defaultColWidth="12.5703125" defaultRowHeight="15"/>
  <cols>
    <col min="1" max="1" width="6.7109375" style="117" customWidth="1"/>
    <col min="2" max="2" width="45.42578125" style="117" customWidth="1"/>
    <col min="3" max="3" width="86.85546875" style="117" customWidth="1"/>
    <col min="4" max="4" width="16.85546875" style="117" customWidth="1"/>
    <col min="5" max="5" width="13.85546875" style="117" customWidth="1"/>
    <col min="6" max="6" width="16.7109375" style="117" customWidth="1"/>
    <col min="7" max="7" width="18" style="117" customWidth="1"/>
    <col min="8" max="8" width="22.85546875" style="117" customWidth="1"/>
    <col min="9" max="9" width="25.28515625" style="117" customWidth="1"/>
    <col min="10" max="10" width="20.85546875" style="118" customWidth="1"/>
    <col min="11" max="11" width="13.5703125" style="117" customWidth="1"/>
    <col min="12" max="12" width="15.85546875" style="117" customWidth="1"/>
    <col min="13" max="13" width="14.85546875" style="162" customWidth="1"/>
    <col min="14" max="14" width="21.140625" style="162" customWidth="1"/>
    <col min="15" max="17" width="16.85546875" style="117" customWidth="1"/>
    <col min="18" max="18" width="30.140625" style="117" customWidth="1"/>
    <col min="19" max="19" width="15.42578125" style="117" customWidth="1"/>
    <col min="20" max="20" width="15.85546875" style="117" customWidth="1"/>
    <col min="21" max="21" width="24.42578125" style="117" customWidth="1"/>
    <col min="22" max="22" width="17.140625" style="117" customWidth="1"/>
    <col min="23" max="16384" width="12.5703125" style="117"/>
  </cols>
  <sheetData>
    <row r="1" spans="2:239" ht="22.5" customHeight="1"/>
    <row r="2" spans="2:239" s="120" customFormat="1" ht="37.5" customHeight="1">
      <c r="B2" s="476"/>
      <c r="C2" s="476"/>
      <c r="D2" s="477" t="s">
        <v>378</v>
      </c>
      <c r="E2" s="478"/>
      <c r="F2" s="478"/>
      <c r="G2" s="478"/>
      <c r="H2" s="478"/>
      <c r="I2" s="478"/>
      <c r="J2" s="478"/>
      <c r="K2" s="479"/>
      <c r="L2" s="612" t="s">
        <v>379</v>
      </c>
      <c r="M2" s="613"/>
      <c r="N2" s="613"/>
      <c r="O2" s="614"/>
      <c r="P2" s="483"/>
      <c r="Q2" s="484"/>
    </row>
    <row r="3" spans="2:239" s="120" customFormat="1" ht="37.5" customHeight="1">
      <c r="B3" s="476"/>
      <c r="C3" s="476"/>
      <c r="D3" s="480"/>
      <c r="E3" s="481"/>
      <c r="F3" s="481"/>
      <c r="G3" s="481"/>
      <c r="H3" s="481"/>
      <c r="I3" s="481"/>
      <c r="J3" s="481"/>
      <c r="K3" s="482"/>
      <c r="L3" s="612" t="s">
        <v>380</v>
      </c>
      <c r="M3" s="613"/>
      <c r="N3" s="613"/>
      <c r="O3" s="614"/>
      <c r="P3" s="485"/>
      <c r="Q3" s="486"/>
    </row>
    <row r="4" spans="2:239" s="120" customFormat="1" ht="33.75" customHeight="1">
      <c r="B4" s="476"/>
      <c r="C4" s="476"/>
      <c r="D4" s="477" t="s">
        <v>381</v>
      </c>
      <c r="E4" s="478"/>
      <c r="F4" s="478"/>
      <c r="G4" s="478"/>
      <c r="H4" s="478"/>
      <c r="I4" s="478"/>
      <c r="J4" s="478"/>
      <c r="K4" s="479"/>
      <c r="L4" s="612" t="s">
        <v>382</v>
      </c>
      <c r="M4" s="613"/>
      <c r="N4" s="613"/>
      <c r="O4" s="614"/>
      <c r="P4" s="485"/>
      <c r="Q4" s="486"/>
    </row>
    <row r="5" spans="2:239" s="120" customFormat="1" ht="38.25" customHeight="1">
      <c r="B5" s="476"/>
      <c r="C5" s="476"/>
      <c r="D5" s="480"/>
      <c r="E5" s="481"/>
      <c r="F5" s="481"/>
      <c r="G5" s="481"/>
      <c r="H5" s="481"/>
      <c r="I5" s="481"/>
      <c r="J5" s="481"/>
      <c r="K5" s="482"/>
      <c r="L5" s="612" t="s">
        <v>383</v>
      </c>
      <c r="M5" s="613"/>
      <c r="N5" s="613"/>
      <c r="O5" s="614"/>
      <c r="P5" s="487"/>
      <c r="Q5" s="488"/>
    </row>
    <row r="6" spans="2:239" s="120" customFormat="1" ht="23.25" customHeight="1"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</row>
    <row r="7" spans="2:239" s="120" customFormat="1" ht="31.5" customHeight="1">
      <c r="B7" s="121" t="s">
        <v>6</v>
      </c>
      <c r="C7" s="121" t="s">
        <v>478</v>
      </c>
      <c r="D7" s="434" t="s">
        <v>479</v>
      </c>
      <c r="E7" s="435"/>
      <c r="F7" s="435"/>
      <c r="G7" s="435"/>
      <c r="H7" s="435"/>
      <c r="I7" s="435"/>
      <c r="J7" s="435"/>
      <c r="K7" s="435"/>
      <c r="L7" s="435"/>
      <c r="M7" s="435"/>
      <c r="N7" s="435"/>
      <c r="O7" s="435"/>
      <c r="P7" s="435"/>
      <c r="Q7" s="436"/>
    </row>
    <row r="8" spans="2:239" s="120" customFormat="1" ht="36" customHeight="1">
      <c r="B8" s="121" t="s">
        <v>9</v>
      </c>
      <c r="C8" s="121" t="s">
        <v>386</v>
      </c>
      <c r="D8" s="437" t="s">
        <v>480</v>
      </c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</row>
    <row r="9" spans="2:239" s="120" customFormat="1" ht="36" customHeight="1">
      <c r="B9" s="438" t="s">
        <v>388</v>
      </c>
      <c r="C9" s="439"/>
      <c r="D9" s="440" t="s">
        <v>13</v>
      </c>
      <c r="E9" s="440"/>
      <c r="F9" s="440"/>
      <c r="G9" s="440"/>
      <c r="H9" s="440"/>
      <c r="I9" s="441"/>
      <c r="J9" s="558" t="s">
        <v>546</v>
      </c>
      <c r="K9" s="442"/>
      <c r="L9" s="443"/>
      <c r="M9" s="448" t="s">
        <v>15</v>
      </c>
      <c r="N9" s="449"/>
      <c r="O9" s="449"/>
      <c r="P9" s="449"/>
      <c r="Q9" s="450"/>
    </row>
    <row r="10" spans="2:239" s="120" customFormat="1" ht="36" customHeight="1">
      <c r="B10" s="438" t="s">
        <v>391</v>
      </c>
      <c r="C10" s="439"/>
      <c r="D10" s="440" t="s">
        <v>482</v>
      </c>
      <c r="E10" s="440"/>
      <c r="F10" s="440"/>
      <c r="G10" s="440"/>
      <c r="H10" s="440"/>
      <c r="I10" s="441"/>
      <c r="J10" s="559"/>
      <c r="K10" s="444"/>
      <c r="L10" s="445"/>
      <c r="M10" s="122" t="s">
        <v>18</v>
      </c>
      <c r="N10" s="451" t="s">
        <v>19</v>
      </c>
      <c r="O10" s="451"/>
      <c r="P10" s="451"/>
      <c r="Q10" s="122" t="s">
        <v>20</v>
      </c>
    </row>
    <row r="11" spans="2:239" s="120" customFormat="1" ht="51.75" customHeight="1">
      <c r="B11" s="462" t="s">
        <v>21</v>
      </c>
      <c r="C11" s="463"/>
      <c r="D11" s="464" t="s">
        <v>483</v>
      </c>
      <c r="E11" s="464"/>
      <c r="F11" s="464"/>
      <c r="G11" s="464"/>
      <c r="H11" s="464"/>
      <c r="I11" s="465"/>
      <c r="J11" s="559"/>
      <c r="K11" s="444"/>
      <c r="L11" s="445"/>
      <c r="M11" s="175"/>
      <c r="N11" s="609"/>
      <c r="O11" s="610"/>
      <c r="P11" s="611"/>
      <c r="Q11" s="124"/>
    </row>
    <row r="12" spans="2:239" s="120" customFormat="1" ht="74.25" customHeight="1">
      <c r="B12" s="469" t="s">
        <v>23</v>
      </c>
      <c r="C12" s="470"/>
      <c r="D12" s="464" t="s">
        <v>547</v>
      </c>
      <c r="E12" s="464"/>
      <c r="F12" s="464"/>
      <c r="G12" s="464"/>
      <c r="H12" s="464"/>
      <c r="I12" s="465"/>
      <c r="J12" s="559"/>
      <c r="K12" s="444"/>
      <c r="L12" s="445"/>
      <c r="M12" s="125"/>
      <c r="N12" s="471"/>
      <c r="O12" s="472"/>
      <c r="P12" s="473"/>
      <c r="Q12" s="126"/>
    </row>
    <row r="13" spans="2:239" s="120" customFormat="1" ht="74.25" customHeight="1">
      <c r="B13" s="452" t="s">
        <v>25</v>
      </c>
      <c r="C13" s="453"/>
      <c r="D13" s="440" t="s">
        <v>548</v>
      </c>
      <c r="E13" s="440"/>
      <c r="F13" s="440"/>
      <c r="G13" s="440"/>
      <c r="H13" s="440"/>
      <c r="I13" s="441"/>
      <c r="J13" s="559"/>
      <c r="K13" s="444"/>
      <c r="L13" s="445"/>
      <c r="M13" s="176"/>
      <c r="N13" s="456"/>
      <c r="O13" s="457"/>
      <c r="P13" s="458"/>
      <c r="Q13" s="177"/>
    </row>
    <row r="14" spans="2:239" s="120" customFormat="1" ht="57" customHeight="1">
      <c r="B14" s="228" t="s">
        <v>521</v>
      </c>
      <c r="C14" s="229"/>
      <c r="D14" s="464" t="s">
        <v>487</v>
      </c>
      <c r="E14" s="464"/>
      <c r="F14" s="464"/>
      <c r="G14" s="464"/>
      <c r="H14" s="464"/>
      <c r="I14" s="465"/>
      <c r="J14" s="560"/>
      <c r="K14" s="446"/>
      <c r="L14" s="447"/>
      <c r="M14" s="178"/>
      <c r="N14" s="456"/>
      <c r="O14" s="457"/>
      <c r="P14" s="458"/>
      <c r="Q14" s="179"/>
    </row>
    <row r="15" spans="2:239" ht="28.5" customHeight="1">
      <c r="B15" s="424" t="s">
        <v>30</v>
      </c>
      <c r="C15" s="423" t="s">
        <v>31</v>
      </c>
      <c r="D15" s="422" t="s">
        <v>400</v>
      </c>
      <c r="E15" s="422" t="s">
        <v>33</v>
      </c>
      <c r="F15" s="422" t="s">
        <v>34</v>
      </c>
      <c r="G15" s="427" t="s">
        <v>401</v>
      </c>
      <c r="H15" s="422" t="s">
        <v>36</v>
      </c>
      <c r="I15" s="428" t="s">
        <v>37</v>
      </c>
      <c r="J15" s="429"/>
      <c r="K15" s="429"/>
      <c r="L15" s="430"/>
      <c r="M15" s="422" t="s">
        <v>38</v>
      </c>
      <c r="N15" s="422"/>
      <c r="O15" s="421" t="s">
        <v>39</v>
      </c>
      <c r="P15" s="421"/>
      <c r="Q15" s="421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118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8"/>
      <c r="CF15" s="118"/>
      <c r="CG15" s="118"/>
      <c r="CH15" s="118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/>
      <c r="DG15" s="118"/>
      <c r="DH15" s="118"/>
      <c r="DI15" s="118"/>
      <c r="DJ15" s="118"/>
      <c r="DK15" s="118"/>
      <c r="DL15" s="118"/>
      <c r="DM15" s="118"/>
      <c r="DN15" s="118"/>
      <c r="DO15" s="118"/>
      <c r="DP15" s="118"/>
      <c r="DQ15" s="118"/>
      <c r="DR15" s="118"/>
      <c r="DS15" s="118"/>
      <c r="DT15" s="118"/>
      <c r="DU15" s="118"/>
      <c r="DV15" s="118"/>
      <c r="DW15" s="118"/>
      <c r="DX15" s="118"/>
      <c r="DY15" s="118"/>
      <c r="DZ15" s="118"/>
      <c r="EA15" s="118"/>
      <c r="EB15" s="118"/>
      <c r="EC15" s="118"/>
      <c r="ED15" s="118"/>
      <c r="EE15" s="118"/>
      <c r="EF15" s="118"/>
      <c r="EG15" s="118"/>
      <c r="EH15" s="118"/>
      <c r="EI15" s="118"/>
      <c r="EJ15" s="118"/>
      <c r="EK15" s="118"/>
      <c r="EL15" s="118"/>
      <c r="EM15" s="118"/>
      <c r="EN15" s="118"/>
      <c r="EO15" s="118"/>
      <c r="EP15" s="118"/>
      <c r="EQ15" s="118"/>
      <c r="ER15" s="118"/>
      <c r="ES15" s="118"/>
      <c r="ET15" s="118"/>
      <c r="EU15" s="118"/>
      <c r="EV15" s="118"/>
      <c r="EW15" s="118"/>
      <c r="EX15" s="118"/>
      <c r="EY15" s="118"/>
      <c r="EZ15" s="118"/>
      <c r="FA15" s="118"/>
      <c r="FB15" s="118"/>
      <c r="FC15" s="118"/>
      <c r="FD15" s="118"/>
      <c r="FE15" s="118"/>
      <c r="FF15" s="118"/>
      <c r="FG15" s="118"/>
      <c r="FH15" s="118"/>
      <c r="FI15" s="118"/>
      <c r="FJ15" s="118"/>
      <c r="FK15" s="118"/>
      <c r="FL15" s="118"/>
      <c r="FM15" s="118"/>
      <c r="FN15" s="118"/>
      <c r="FO15" s="118"/>
      <c r="FP15" s="118"/>
      <c r="FQ15" s="118"/>
      <c r="FR15" s="118"/>
      <c r="FS15" s="118"/>
      <c r="FT15" s="118"/>
      <c r="FU15" s="118"/>
      <c r="FV15" s="118"/>
      <c r="FW15" s="118"/>
      <c r="FX15" s="118"/>
      <c r="FY15" s="118"/>
      <c r="FZ15" s="118"/>
      <c r="GA15" s="118"/>
      <c r="GB15" s="118"/>
      <c r="GC15" s="118"/>
      <c r="GD15" s="118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  <c r="GO15" s="118"/>
      <c r="GP15" s="118"/>
      <c r="GQ15" s="118"/>
      <c r="GR15" s="118"/>
      <c r="GS15" s="118"/>
      <c r="GT15" s="118"/>
      <c r="GU15" s="118"/>
      <c r="GV15" s="118"/>
      <c r="GW15" s="118"/>
      <c r="GX15" s="118"/>
      <c r="GY15" s="118"/>
      <c r="GZ15" s="118"/>
      <c r="HA15" s="118"/>
      <c r="HB15" s="118"/>
      <c r="HC15" s="118"/>
      <c r="HD15" s="118"/>
      <c r="HE15" s="118"/>
      <c r="HF15" s="118"/>
      <c r="HG15" s="118"/>
      <c r="HH15" s="118"/>
      <c r="HI15" s="118"/>
      <c r="HJ15" s="118"/>
      <c r="HK15" s="118"/>
      <c r="HL15" s="118"/>
      <c r="HM15" s="118"/>
      <c r="HN15" s="118"/>
      <c r="HO15" s="118"/>
      <c r="HP15" s="118"/>
      <c r="HQ15" s="118"/>
      <c r="HR15" s="118"/>
      <c r="HS15" s="118"/>
      <c r="HT15" s="118"/>
      <c r="HU15" s="118"/>
      <c r="HV15" s="118"/>
      <c r="HW15" s="118"/>
      <c r="HX15" s="118"/>
      <c r="HY15" s="118"/>
      <c r="HZ15" s="118"/>
      <c r="IA15" s="118"/>
      <c r="IB15" s="118"/>
      <c r="IC15" s="118"/>
      <c r="ID15" s="118"/>
      <c r="IE15" s="118"/>
    </row>
    <row r="16" spans="2:239" ht="33.75" customHeight="1">
      <c r="B16" s="425"/>
      <c r="C16" s="423"/>
      <c r="D16" s="422"/>
      <c r="E16" s="422"/>
      <c r="F16" s="422"/>
      <c r="G16" s="422"/>
      <c r="H16" s="422"/>
      <c r="I16" s="431"/>
      <c r="J16" s="432"/>
      <c r="K16" s="432"/>
      <c r="L16" s="433"/>
      <c r="M16" s="422"/>
      <c r="N16" s="422"/>
      <c r="O16" s="422" t="s">
        <v>40</v>
      </c>
      <c r="P16" s="422" t="s">
        <v>41</v>
      </c>
      <c r="Q16" s="423" t="s">
        <v>42</v>
      </c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8"/>
      <c r="BL16" s="118"/>
      <c r="BM16" s="118"/>
      <c r="BN16" s="118"/>
      <c r="BO16" s="118"/>
      <c r="BP16" s="118"/>
      <c r="BQ16" s="118"/>
      <c r="BR16" s="118"/>
      <c r="BS16" s="118"/>
      <c r="BT16" s="118"/>
      <c r="BU16" s="118"/>
      <c r="BV16" s="118"/>
      <c r="BW16" s="118"/>
      <c r="BX16" s="118"/>
      <c r="BY16" s="118"/>
      <c r="BZ16" s="118"/>
      <c r="CA16" s="118"/>
      <c r="CB16" s="118"/>
      <c r="CC16" s="118"/>
      <c r="CD16" s="118"/>
      <c r="CE16" s="118"/>
      <c r="CF16" s="118"/>
      <c r="CG16" s="118"/>
      <c r="CH16" s="118"/>
      <c r="CI16" s="118"/>
      <c r="CJ16" s="118"/>
      <c r="CK16" s="118"/>
      <c r="CL16" s="118"/>
      <c r="CM16" s="118"/>
      <c r="CN16" s="118"/>
      <c r="CO16" s="118"/>
      <c r="CP16" s="118"/>
      <c r="CQ16" s="118"/>
      <c r="CR16" s="118"/>
      <c r="CS16" s="118"/>
      <c r="CT16" s="118"/>
      <c r="CU16" s="118"/>
      <c r="CV16" s="118"/>
      <c r="CW16" s="118"/>
      <c r="CX16" s="118"/>
      <c r="CY16" s="118"/>
      <c r="CZ16" s="118"/>
      <c r="DA16" s="118"/>
      <c r="DB16" s="118"/>
      <c r="DC16" s="118"/>
      <c r="DD16" s="118"/>
      <c r="DE16" s="118"/>
      <c r="DF16" s="118"/>
      <c r="DG16" s="118"/>
      <c r="DH16" s="118"/>
      <c r="DI16" s="118"/>
      <c r="DJ16" s="118"/>
      <c r="DK16" s="118"/>
      <c r="DL16" s="118"/>
      <c r="DM16" s="118"/>
      <c r="DN16" s="118"/>
      <c r="DO16" s="118"/>
      <c r="DP16" s="118"/>
      <c r="DQ16" s="118"/>
      <c r="DR16" s="118"/>
      <c r="DS16" s="118"/>
      <c r="DT16" s="118"/>
      <c r="DU16" s="118"/>
      <c r="DV16" s="118"/>
      <c r="DW16" s="118"/>
      <c r="DX16" s="118"/>
      <c r="DY16" s="118"/>
      <c r="DZ16" s="118"/>
      <c r="EA16" s="118"/>
      <c r="EB16" s="118"/>
      <c r="EC16" s="118"/>
      <c r="ED16" s="118"/>
      <c r="EE16" s="118"/>
      <c r="EF16" s="118"/>
      <c r="EG16" s="118"/>
      <c r="EH16" s="118"/>
      <c r="EI16" s="118"/>
      <c r="EJ16" s="118"/>
      <c r="EK16" s="118"/>
      <c r="EL16" s="118"/>
      <c r="EM16" s="118"/>
      <c r="EN16" s="118"/>
      <c r="EO16" s="118"/>
      <c r="EP16" s="118"/>
      <c r="EQ16" s="118"/>
      <c r="ER16" s="118"/>
      <c r="ES16" s="118"/>
      <c r="ET16" s="118"/>
      <c r="EU16" s="118"/>
      <c r="EV16" s="118"/>
      <c r="EW16" s="118"/>
      <c r="EX16" s="118"/>
      <c r="EY16" s="118"/>
      <c r="EZ16" s="118"/>
      <c r="FA16" s="118"/>
      <c r="FB16" s="118"/>
      <c r="FC16" s="118"/>
      <c r="FD16" s="118"/>
      <c r="FE16" s="118"/>
      <c r="FF16" s="118"/>
      <c r="FG16" s="118"/>
      <c r="FH16" s="118"/>
      <c r="FI16" s="118"/>
      <c r="FJ16" s="118"/>
      <c r="FK16" s="118"/>
      <c r="FL16" s="118"/>
      <c r="FM16" s="118"/>
      <c r="FN16" s="118"/>
      <c r="FO16" s="118"/>
      <c r="FP16" s="118"/>
      <c r="FQ16" s="118"/>
      <c r="FR16" s="118"/>
      <c r="FS16" s="118"/>
      <c r="FT16" s="118"/>
      <c r="FU16" s="118"/>
      <c r="FV16" s="118"/>
      <c r="FW16" s="118"/>
      <c r="FX16" s="118"/>
      <c r="FY16" s="118"/>
      <c r="FZ16" s="118"/>
      <c r="GA16" s="118"/>
      <c r="GB16" s="118"/>
      <c r="GC16" s="118"/>
      <c r="GD16" s="118"/>
      <c r="GE16" s="118"/>
      <c r="GF16" s="118"/>
      <c r="GG16" s="118"/>
      <c r="GH16" s="118"/>
      <c r="GI16" s="118"/>
      <c r="GJ16" s="118"/>
      <c r="GK16" s="118"/>
      <c r="GL16" s="118"/>
      <c r="GM16" s="118"/>
      <c r="GN16" s="118"/>
      <c r="GO16" s="118"/>
      <c r="GP16" s="118"/>
      <c r="GQ16" s="118"/>
      <c r="GR16" s="118"/>
      <c r="GS16" s="118"/>
      <c r="GT16" s="118"/>
      <c r="GU16" s="118"/>
      <c r="GV16" s="118"/>
      <c r="GW16" s="118"/>
      <c r="GX16" s="118"/>
      <c r="GY16" s="118"/>
      <c r="GZ16" s="118"/>
      <c r="HA16" s="118"/>
      <c r="HB16" s="118"/>
      <c r="HC16" s="118"/>
      <c r="HD16" s="118"/>
      <c r="HE16" s="118"/>
      <c r="HF16" s="118"/>
      <c r="HG16" s="118"/>
      <c r="HH16" s="118"/>
      <c r="HI16" s="118"/>
      <c r="HJ16" s="118"/>
      <c r="HK16" s="118"/>
      <c r="HL16" s="118"/>
      <c r="HM16" s="118"/>
      <c r="HN16" s="118"/>
      <c r="HO16" s="118"/>
      <c r="HP16" s="118"/>
      <c r="HQ16" s="118"/>
      <c r="HR16" s="118"/>
      <c r="HS16" s="118"/>
      <c r="HT16" s="118"/>
      <c r="HU16" s="118"/>
      <c r="HV16" s="118"/>
      <c r="HW16" s="118"/>
      <c r="HX16" s="118"/>
      <c r="HY16" s="118"/>
      <c r="HZ16" s="118"/>
      <c r="IA16" s="118"/>
      <c r="IB16" s="118"/>
      <c r="IC16" s="118"/>
      <c r="ID16" s="118"/>
      <c r="IE16" s="118"/>
    </row>
    <row r="17" spans="2:239" ht="39.75" customHeight="1">
      <c r="B17" s="426"/>
      <c r="C17" s="423"/>
      <c r="D17" s="422"/>
      <c r="E17" s="422"/>
      <c r="F17" s="422"/>
      <c r="G17" s="422"/>
      <c r="H17" s="422"/>
      <c r="I17" s="240" t="s">
        <v>43</v>
      </c>
      <c r="J17" s="240" t="s">
        <v>44</v>
      </c>
      <c r="K17" s="240" t="s">
        <v>45</v>
      </c>
      <c r="L17" s="241" t="s">
        <v>46</v>
      </c>
      <c r="M17" s="132" t="s">
        <v>47</v>
      </c>
      <c r="N17" s="134" t="s">
        <v>48</v>
      </c>
      <c r="O17" s="422"/>
      <c r="P17" s="422"/>
      <c r="Q17" s="423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8"/>
      <c r="BM17" s="118"/>
      <c r="BN17" s="118"/>
      <c r="BO17" s="118"/>
      <c r="BP17" s="118"/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D17" s="118"/>
      <c r="CE17" s="118"/>
      <c r="CF17" s="118"/>
      <c r="CG17" s="118"/>
      <c r="CH17" s="118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8"/>
      <c r="EO17" s="118"/>
      <c r="EP17" s="118"/>
      <c r="EQ17" s="118"/>
      <c r="ER17" s="118"/>
      <c r="ES17" s="118"/>
      <c r="ET17" s="118"/>
      <c r="EU17" s="118"/>
      <c r="EV17" s="118"/>
      <c r="EW17" s="118"/>
      <c r="EX17" s="118"/>
      <c r="EY17" s="118"/>
      <c r="EZ17" s="118"/>
      <c r="FA17" s="118"/>
      <c r="FB17" s="118"/>
      <c r="FC17" s="118"/>
      <c r="FD17" s="118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  <c r="FU17" s="118"/>
      <c r="FV17" s="118"/>
      <c r="FW17" s="118"/>
      <c r="FX17" s="118"/>
      <c r="FY17" s="118"/>
      <c r="FZ17" s="118"/>
      <c r="GA17" s="118"/>
      <c r="GB17" s="118"/>
      <c r="GC17" s="118"/>
      <c r="GD17" s="118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  <c r="GO17" s="118"/>
      <c r="GP17" s="118"/>
      <c r="GQ17" s="118"/>
      <c r="GR17" s="118"/>
      <c r="GS17" s="118"/>
      <c r="GT17" s="118"/>
      <c r="GU17" s="118"/>
      <c r="GV17" s="118"/>
      <c r="GW17" s="118"/>
      <c r="GX17" s="118"/>
      <c r="GY17" s="118"/>
      <c r="GZ17" s="118"/>
      <c r="HA17" s="118"/>
      <c r="HB17" s="118"/>
      <c r="HC17" s="118"/>
      <c r="HD17" s="118"/>
      <c r="HE17" s="118"/>
      <c r="HF17" s="118"/>
      <c r="HG17" s="118"/>
      <c r="HH17" s="118"/>
      <c r="HI17" s="118"/>
      <c r="HJ17" s="118"/>
      <c r="HK17" s="118"/>
      <c r="HL17" s="118"/>
      <c r="HM17" s="118"/>
      <c r="HN17" s="118"/>
      <c r="HO17" s="118"/>
      <c r="HP17" s="118"/>
      <c r="HQ17" s="118"/>
      <c r="HR17" s="118"/>
      <c r="HS17" s="118"/>
      <c r="HT17" s="118"/>
      <c r="HU17" s="118"/>
      <c r="HV17" s="118"/>
      <c r="HW17" s="118"/>
      <c r="HX17" s="118"/>
      <c r="HY17" s="118"/>
      <c r="HZ17" s="118"/>
      <c r="IA17" s="118"/>
      <c r="IB17" s="118"/>
      <c r="IC17" s="118"/>
      <c r="ID17" s="118"/>
      <c r="IE17" s="118"/>
    </row>
    <row r="18" spans="2:239" ht="39.75" customHeight="1">
      <c r="B18" s="627" t="s">
        <v>549</v>
      </c>
      <c r="C18" s="629" t="s">
        <v>550</v>
      </c>
      <c r="D18" s="135" t="s">
        <v>116</v>
      </c>
      <c r="E18" s="405" t="s">
        <v>59</v>
      </c>
      <c r="F18" s="192">
        <v>19</v>
      </c>
      <c r="G18" s="135" t="s">
        <v>116</v>
      </c>
      <c r="H18" s="259">
        <f>+I18</f>
        <v>40566666</v>
      </c>
      <c r="I18" s="260">
        <v>40566666</v>
      </c>
      <c r="J18" s="138"/>
      <c r="K18" s="243"/>
      <c r="L18" s="138"/>
      <c r="M18" s="197"/>
      <c r="N18" s="197"/>
      <c r="O18" s="587">
        <f>+F19/F18</f>
        <v>1</v>
      </c>
      <c r="P18" s="587">
        <f>+H19/H18</f>
        <v>0.79539854224155371</v>
      </c>
      <c r="Q18" s="592">
        <f>+(O18*O18)/P18</f>
        <v>1.2572313713095933</v>
      </c>
    </row>
    <row r="19" spans="2:239" ht="39.75" customHeight="1">
      <c r="B19" s="628"/>
      <c r="C19" s="630"/>
      <c r="D19" s="135" t="s">
        <v>53</v>
      </c>
      <c r="E19" s="631"/>
      <c r="F19" s="192">
        <v>19</v>
      </c>
      <c r="G19" s="135" t="s">
        <v>54</v>
      </c>
      <c r="H19" s="259">
        <f>+I19</f>
        <v>32266667</v>
      </c>
      <c r="I19" s="260">
        <v>32266667</v>
      </c>
      <c r="J19" s="138"/>
      <c r="K19" s="243"/>
      <c r="L19" s="138"/>
      <c r="M19" s="197"/>
      <c r="N19" s="197"/>
      <c r="O19" s="587"/>
      <c r="P19" s="587"/>
      <c r="Q19" s="592"/>
    </row>
    <row r="20" spans="2:239" ht="39.75" customHeight="1">
      <c r="B20" s="628"/>
      <c r="C20" s="629" t="s">
        <v>551</v>
      </c>
      <c r="D20" s="135" t="s">
        <v>51</v>
      </c>
      <c r="E20" s="405" t="s">
        <v>59</v>
      </c>
      <c r="F20" s="208">
        <f>200+18+5</f>
        <v>223</v>
      </c>
      <c r="G20" s="135" t="s">
        <v>51</v>
      </c>
      <c r="H20" s="259">
        <f>+I20</f>
        <v>80666667</v>
      </c>
      <c r="I20" s="260">
        <v>80666667</v>
      </c>
      <c r="J20" s="138"/>
      <c r="K20" s="243"/>
      <c r="L20" s="138"/>
      <c r="M20" s="216"/>
      <c r="N20" s="216"/>
      <c r="O20" s="587">
        <f>+F21/F20</f>
        <v>1</v>
      </c>
      <c r="P20" s="587">
        <f>+H21/H20</f>
        <v>5.5785123736425107E-2</v>
      </c>
      <c r="Q20" s="592">
        <f>+(O20*O20)/P20</f>
        <v>17.925926</v>
      </c>
    </row>
    <row r="21" spans="2:239" ht="39.75" customHeight="1">
      <c r="B21" s="628"/>
      <c r="C21" s="630"/>
      <c r="D21" s="135" t="s">
        <v>53</v>
      </c>
      <c r="E21" s="631"/>
      <c r="F21" s="208">
        <f>+F20</f>
        <v>223</v>
      </c>
      <c r="G21" s="135" t="s">
        <v>54</v>
      </c>
      <c r="H21" s="261">
        <f>+I21</f>
        <v>4500000</v>
      </c>
      <c r="I21" s="262">
        <v>4500000</v>
      </c>
      <c r="J21" s="138"/>
      <c r="K21" s="243"/>
      <c r="L21" s="138"/>
      <c r="M21" s="138"/>
      <c r="N21" s="146"/>
      <c r="O21" s="587"/>
      <c r="P21" s="587"/>
      <c r="Q21" s="592"/>
    </row>
    <row r="22" spans="2:239" ht="31.5" customHeight="1">
      <c r="B22" s="403"/>
      <c r="C22" s="404" t="s">
        <v>62</v>
      </c>
      <c r="D22" s="135" t="s">
        <v>51</v>
      </c>
      <c r="E22" s="405"/>
      <c r="F22" s="144"/>
      <c r="G22" s="135" t="s">
        <v>51</v>
      </c>
      <c r="H22" s="263">
        <f>+H18+H20</f>
        <v>121233333</v>
      </c>
      <c r="I22" s="264">
        <f>+I18+I20</f>
        <v>121233333</v>
      </c>
      <c r="J22" s="138"/>
      <c r="K22" s="138"/>
      <c r="L22" s="138"/>
      <c r="M22" s="138"/>
      <c r="N22" s="146"/>
      <c r="O22" s="407"/>
      <c r="P22" s="407"/>
      <c r="Q22" s="403"/>
    </row>
    <row r="23" spans="2:239" ht="31.5" customHeight="1">
      <c r="B23" s="403"/>
      <c r="C23" s="404"/>
      <c r="D23" s="135" t="s">
        <v>53</v>
      </c>
      <c r="E23" s="406"/>
      <c r="F23" s="144"/>
      <c r="G23" s="135" t="s">
        <v>54</v>
      </c>
      <c r="H23" s="261">
        <f>+H19+H21</f>
        <v>36766667</v>
      </c>
      <c r="I23" s="265">
        <f>+I19+I21</f>
        <v>36766667</v>
      </c>
      <c r="J23" s="140"/>
      <c r="K23" s="266"/>
      <c r="L23" s="140"/>
      <c r="M23" s="140"/>
      <c r="N23" s="146"/>
      <c r="O23" s="407"/>
      <c r="P23" s="407"/>
      <c r="Q23" s="403"/>
    </row>
    <row r="24" spans="2:239" ht="31.5" customHeight="1">
      <c r="D24" s="149"/>
      <c r="H24" s="150"/>
      <c r="I24" s="151"/>
      <c r="J24" s="152"/>
      <c r="K24" s="152"/>
      <c r="L24" s="152"/>
      <c r="M24" s="218"/>
      <c r="N24" s="218"/>
      <c r="O24" s="151"/>
      <c r="P24" s="154"/>
      <c r="Q24" s="155"/>
    </row>
    <row r="25" spans="2:239" ht="31.5">
      <c r="B25" s="389" t="s">
        <v>63</v>
      </c>
      <c r="C25" s="389"/>
      <c r="D25" s="390" t="s">
        <v>64</v>
      </c>
      <c r="E25" s="390"/>
      <c r="F25" s="390"/>
      <c r="G25" s="390"/>
      <c r="H25" s="390"/>
      <c r="I25" s="390"/>
      <c r="J25" s="156" t="s">
        <v>65</v>
      </c>
      <c r="K25" s="390" t="s">
        <v>66</v>
      </c>
      <c r="L25" s="390"/>
      <c r="M25" s="391" t="s">
        <v>67</v>
      </c>
      <c r="N25" s="392"/>
      <c r="O25" s="392"/>
      <c r="P25" s="392"/>
      <c r="Q25" s="392"/>
    </row>
    <row r="26" spans="2:239" ht="26.25" customHeight="1">
      <c r="B26" s="563" t="s">
        <v>542</v>
      </c>
      <c r="C26" s="371"/>
      <c r="D26" s="533" t="s">
        <v>543</v>
      </c>
      <c r="E26" s="534"/>
      <c r="F26" s="534"/>
      <c r="G26" s="534"/>
      <c r="H26" s="534"/>
      <c r="I26" s="535"/>
      <c r="J26" s="621" t="s">
        <v>544</v>
      </c>
      <c r="K26" s="219" t="s">
        <v>51</v>
      </c>
      <c r="L26" s="220">
        <v>400</v>
      </c>
      <c r="M26" s="388" t="s">
        <v>499</v>
      </c>
      <c r="N26" s="388"/>
      <c r="O26" s="388"/>
      <c r="P26" s="388"/>
      <c r="Q26" s="388"/>
    </row>
    <row r="27" spans="2:239" ht="18" customHeight="1">
      <c r="B27" s="372"/>
      <c r="C27" s="374"/>
      <c r="D27" s="539"/>
      <c r="E27" s="540"/>
      <c r="F27" s="540"/>
      <c r="G27" s="540"/>
      <c r="H27" s="540"/>
      <c r="I27" s="541"/>
      <c r="J27" s="621"/>
      <c r="K27" s="219" t="s">
        <v>53</v>
      </c>
      <c r="L27" s="220">
        <v>1019</v>
      </c>
      <c r="M27" s="388"/>
      <c r="N27" s="388"/>
      <c r="O27" s="388"/>
      <c r="P27" s="388"/>
      <c r="Q27" s="388"/>
    </row>
    <row r="28" spans="2:239" ht="18.75" customHeight="1">
      <c r="B28" s="578"/>
      <c r="C28" s="579"/>
      <c r="D28" s="572" t="s">
        <v>545</v>
      </c>
      <c r="E28" s="573"/>
      <c r="F28" s="573"/>
      <c r="G28" s="573"/>
      <c r="H28" s="573"/>
      <c r="I28" s="574"/>
      <c r="J28" s="620"/>
      <c r="K28" s="219" t="s">
        <v>51</v>
      </c>
      <c r="L28" s="220"/>
      <c r="M28" s="375" t="s">
        <v>433</v>
      </c>
      <c r="N28" s="375"/>
      <c r="O28" s="375"/>
      <c r="P28" s="375"/>
      <c r="Q28" s="375"/>
    </row>
    <row r="29" spans="2:239" ht="14.25" customHeight="1">
      <c r="B29" s="580"/>
      <c r="C29" s="581"/>
      <c r="D29" s="575"/>
      <c r="E29" s="576"/>
      <c r="F29" s="576"/>
      <c r="G29" s="576"/>
      <c r="H29" s="576"/>
      <c r="I29" s="577"/>
      <c r="J29" s="620"/>
      <c r="K29" s="219" t="s">
        <v>53</v>
      </c>
      <c r="L29" s="220"/>
      <c r="M29" s="375"/>
      <c r="N29" s="375"/>
      <c r="O29" s="375"/>
      <c r="P29" s="375"/>
      <c r="Q29" s="375"/>
    </row>
    <row r="30" spans="2:239" ht="15.75">
      <c r="B30" s="578"/>
      <c r="C30" s="579"/>
      <c r="D30" s="572" t="s">
        <v>545</v>
      </c>
      <c r="E30" s="573"/>
      <c r="F30" s="573"/>
      <c r="G30" s="573"/>
      <c r="H30" s="573"/>
      <c r="I30" s="574"/>
      <c r="J30" s="620"/>
      <c r="K30" s="219" t="s">
        <v>51</v>
      </c>
      <c r="L30" s="220"/>
      <c r="M30" s="582" t="s">
        <v>501</v>
      </c>
      <c r="N30" s="582"/>
      <c r="O30" s="582"/>
      <c r="P30" s="582"/>
      <c r="Q30" s="582"/>
    </row>
    <row r="31" spans="2:239" ht="15.75">
      <c r="B31" s="580"/>
      <c r="C31" s="581"/>
      <c r="D31" s="575"/>
      <c r="E31" s="576"/>
      <c r="F31" s="576"/>
      <c r="G31" s="576"/>
      <c r="H31" s="576"/>
      <c r="I31" s="577"/>
      <c r="J31" s="620"/>
      <c r="K31" s="219" t="s">
        <v>53</v>
      </c>
      <c r="L31" s="257"/>
      <c r="M31" s="582"/>
      <c r="N31" s="582"/>
      <c r="O31" s="582"/>
      <c r="P31" s="582"/>
      <c r="Q31" s="582"/>
    </row>
    <row r="32" spans="2:239" ht="15" customHeight="1">
      <c r="B32" s="369" t="s">
        <v>438</v>
      </c>
      <c r="C32" s="370"/>
      <c r="D32" s="370"/>
      <c r="E32" s="370"/>
      <c r="F32" s="370"/>
      <c r="G32" s="370"/>
      <c r="H32" s="370"/>
      <c r="I32" s="370"/>
      <c r="J32" s="370"/>
      <c r="K32" s="370"/>
      <c r="L32" s="371"/>
      <c r="M32" s="375" t="s">
        <v>72</v>
      </c>
      <c r="N32" s="375"/>
      <c r="O32" s="375"/>
      <c r="P32" s="375"/>
      <c r="Q32" s="375"/>
    </row>
    <row r="33" spans="2:41" ht="29.25" customHeight="1">
      <c r="B33" s="372"/>
      <c r="C33" s="373"/>
      <c r="D33" s="373"/>
      <c r="E33" s="373"/>
      <c r="F33" s="373"/>
      <c r="G33" s="373"/>
      <c r="H33" s="373"/>
      <c r="I33" s="373"/>
      <c r="J33" s="373"/>
      <c r="K33" s="373"/>
      <c r="L33" s="374"/>
      <c r="M33" s="375"/>
      <c r="N33" s="375"/>
      <c r="O33" s="375"/>
      <c r="P33" s="375"/>
      <c r="Q33" s="375"/>
    </row>
    <row r="34" spans="2:41">
      <c r="M34" s="161"/>
      <c r="N34" s="161"/>
    </row>
    <row r="35" spans="2:41" ht="15.75"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</row>
  </sheetData>
  <mergeCells count="77">
    <mergeCell ref="B2:C5"/>
    <mergeCell ref="D2:K3"/>
    <mergeCell ref="L2:O2"/>
    <mergeCell ref="P2:Q5"/>
    <mergeCell ref="L3:O3"/>
    <mergeCell ref="D4:K5"/>
    <mergeCell ref="L4:O4"/>
    <mergeCell ref="L5:O5"/>
    <mergeCell ref="C6:Q6"/>
    <mergeCell ref="D7:Q7"/>
    <mergeCell ref="D8:Q8"/>
    <mergeCell ref="B9:C9"/>
    <mergeCell ref="D9:I9"/>
    <mergeCell ref="J9:L14"/>
    <mergeCell ref="M9:Q9"/>
    <mergeCell ref="B10:C10"/>
    <mergeCell ref="D10:I10"/>
    <mergeCell ref="N10:P10"/>
    <mergeCell ref="B11:C11"/>
    <mergeCell ref="D11:I11"/>
    <mergeCell ref="N11:P11"/>
    <mergeCell ref="B12:C12"/>
    <mergeCell ref="D12:I12"/>
    <mergeCell ref="N12:P12"/>
    <mergeCell ref="G15:G17"/>
    <mergeCell ref="H15:H17"/>
    <mergeCell ref="I15:L16"/>
    <mergeCell ref="M15:N16"/>
    <mergeCell ref="O15:Q15"/>
    <mergeCell ref="O16:O17"/>
    <mergeCell ref="P16:P17"/>
    <mergeCell ref="Q16:Q17"/>
    <mergeCell ref="B15:B17"/>
    <mergeCell ref="C15:C17"/>
    <mergeCell ref="D15:D17"/>
    <mergeCell ref="E15:E17"/>
    <mergeCell ref="F15:F17"/>
    <mergeCell ref="B13:C13"/>
    <mergeCell ref="D13:I13"/>
    <mergeCell ref="N13:P13"/>
    <mergeCell ref="D14:I14"/>
    <mergeCell ref="N14:P14"/>
    <mergeCell ref="C22:C23"/>
    <mergeCell ref="E22:E23"/>
    <mergeCell ref="O22:O23"/>
    <mergeCell ref="P22:P23"/>
    <mergeCell ref="P20:P21"/>
    <mergeCell ref="B25:C25"/>
    <mergeCell ref="D25:I25"/>
    <mergeCell ref="K25:L25"/>
    <mergeCell ref="M25:Q25"/>
    <mergeCell ref="Q20:Q21"/>
    <mergeCell ref="Q22:Q23"/>
    <mergeCell ref="B18:B21"/>
    <mergeCell ref="C18:C19"/>
    <mergeCell ref="E18:E19"/>
    <mergeCell ref="O18:O19"/>
    <mergeCell ref="P18:P19"/>
    <mergeCell ref="Q18:Q19"/>
    <mergeCell ref="C20:C21"/>
    <mergeCell ref="E20:E21"/>
    <mergeCell ref="O20:O21"/>
    <mergeCell ref="B22:B23"/>
    <mergeCell ref="B26:C27"/>
    <mergeCell ref="D26:I27"/>
    <mergeCell ref="J26:J27"/>
    <mergeCell ref="M26:Q27"/>
    <mergeCell ref="B32:L33"/>
    <mergeCell ref="M32:Q33"/>
    <mergeCell ref="B28:C29"/>
    <mergeCell ref="D28:I29"/>
    <mergeCell ref="J28:J29"/>
    <mergeCell ref="M28:Q29"/>
    <mergeCell ref="B30:C31"/>
    <mergeCell ref="D30:I31"/>
    <mergeCell ref="J30:J31"/>
    <mergeCell ref="M30:Q31"/>
  </mergeCells>
  <pageMargins left="0.25" right="0.25" top="0.75" bottom="0.75" header="0.3" footer="0.3"/>
  <pageSetup paperSize="5" scale="44" fitToHeight="0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S88"/>
  <sheetViews>
    <sheetView topLeftCell="A13" zoomScale="55" zoomScaleNormal="55" workbookViewId="0">
      <selection activeCell="A14" sqref="A14"/>
    </sheetView>
  </sheetViews>
  <sheetFormatPr baseColWidth="10" defaultRowHeight="15"/>
  <cols>
    <col min="2" max="2" width="14.28515625" customWidth="1"/>
    <col min="6" max="6" width="23.7109375" customWidth="1"/>
    <col min="9" max="9" width="18.42578125" customWidth="1"/>
    <col min="10" max="10" width="19.7109375" customWidth="1"/>
    <col min="11" max="11" width="17.7109375" customWidth="1"/>
    <col min="14" max="14" width="15.28515625" customWidth="1"/>
  </cols>
  <sheetData>
    <row r="3" spans="2:19">
      <c r="B3" s="561" t="s">
        <v>552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  <c r="S3" s="562"/>
    </row>
    <row r="4" spans="2:19">
      <c r="B4" s="562"/>
      <c r="C4" s="562"/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562"/>
      <c r="P4" s="562"/>
      <c r="Q4" s="562"/>
      <c r="R4" s="562"/>
      <c r="S4" s="562"/>
    </row>
    <row r="5" spans="2:19">
      <c r="B5" s="562"/>
      <c r="C5" s="562"/>
      <c r="D5" s="562"/>
      <c r="E5" s="562"/>
      <c r="F5" s="562"/>
      <c r="G5" s="562"/>
      <c r="H5" s="562"/>
      <c r="I5" s="562"/>
      <c r="J5" s="562"/>
      <c r="K5" s="562"/>
      <c r="L5" s="562"/>
      <c r="M5" s="562"/>
      <c r="N5" s="562"/>
      <c r="O5" s="562"/>
      <c r="P5" s="562"/>
      <c r="Q5" s="562"/>
      <c r="R5" s="562"/>
      <c r="S5" s="562"/>
    </row>
    <row r="6" spans="2:19">
      <c r="B6" s="562"/>
      <c r="C6" s="562"/>
      <c r="D6" s="562"/>
      <c r="E6" s="562"/>
      <c r="F6" s="562"/>
      <c r="G6" s="562"/>
      <c r="H6" s="562"/>
      <c r="I6" s="562"/>
      <c r="J6" s="562"/>
      <c r="K6" s="562"/>
      <c r="L6" s="562"/>
      <c r="M6" s="562"/>
      <c r="N6" s="562"/>
      <c r="O6" s="562"/>
      <c r="P6" s="562"/>
      <c r="Q6" s="562"/>
      <c r="R6" s="562"/>
      <c r="S6" s="562"/>
    </row>
    <row r="7" spans="2:19">
      <c r="B7" s="562"/>
      <c r="C7" s="562"/>
      <c r="D7" s="562"/>
      <c r="E7" s="562"/>
      <c r="F7" s="562"/>
      <c r="G7" s="562"/>
      <c r="H7" s="562"/>
      <c r="I7" s="562"/>
      <c r="J7" s="562"/>
      <c r="K7" s="562"/>
      <c r="L7" s="562"/>
      <c r="M7" s="562"/>
      <c r="N7" s="562"/>
      <c r="O7" s="562"/>
      <c r="P7" s="562"/>
      <c r="Q7" s="562"/>
      <c r="R7" s="562"/>
      <c r="S7" s="562"/>
    </row>
    <row r="8" spans="2:19">
      <c r="B8" s="562"/>
      <c r="C8" s="562"/>
      <c r="D8" s="562"/>
      <c r="E8" s="562"/>
      <c r="F8" s="562"/>
      <c r="G8" s="562"/>
      <c r="H8" s="562"/>
      <c r="I8" s="562"/>
      <c r="J8" s="562"/>
      <c r="K8" s="562"/>
      <c r="L8" s="562"/>
      <c r="M8" s="562"/>
      <c r="N8" s="562"/>
      <c r="O8" s="562"/>
      <c r="P8" s="562"/>
      <c r="Q8" s="562"/>
      <c r="R8" s="562"/>
      <c r="S8" s="562"/>
    </row>
    <row r="9" spans="2:19">
      <c r="B9" s="562"/>
      <c r="C9" s="562"/>
      <c r="D9" s="562"/>
      <c r="E9" s="562"/>
      <c r="F9" s="562"/>
      <c r="G9" s="562"/>
      <c r="H9" s="562"/>
      <c r="I9" s="562"/>
      <c r="J9" s="562"/>
      <c r="K9" s="562"/>
      <c r="L9" s="562"/>
      <c r="M9" s="562"/>
      <c r="N9" s="562"/>
      <c r="O9" s="562"/>
      <c r="P9" s="562"/>
      <c r="Q9" s="562"/>
      <c r="R9" s="562"/>
      <c r="S9" s="562"/>
    </row>
    <row r="10" spans="2:19" ht="30">
      <c r="B10" s="267" t="s">
        <v>553</v>
      </c>
      <c r="C10" s="267" t="s">
        <v>554</v>
      </c>
      <c r="D10" s="267" t="s">
        <v>555</v>
      </c>
      <c r="E10" s="267" t="s">
        <v>556</v>
      </c>
      <c r="F10" s="267" t="s">
        <v>557</v>
      </c>
      <c r="G10" s="267" t="s">
        <v>558</v>
      </c>
      <c r="H10" s="267" t="s">
        <v>559</v>
      </c>
      <c r="I10" s="268" t="s">
        <v>560</v>
      </c>
      <c r="J10" s="268" t="s">
        <v>561</v>
      </c>
      <c r="K10" s="268" t="s">
        <v>562</v>
      </c>
      <c r="L10" s="267" t="s">
        <v>563</v>
      </c>
      <c r="M10" s="267" t="s">
        <v>564</v>
      </c>
      <c r="N10" s="268" t="s">
        <v>565</v>
      </c>
      <c r="O10" s="268" t="s">
        <v>566</v>
      </c>
      <c r="P10" s="267" t="s">
        <v>567</v>
      </c>
      <c r="Q10" s="267" t="s">
        <v>568</v>
      </c>
      <c r="R10" s="267" t="s">
        <v>569</v>
      </c>
      <c r="S10" s="267" t="s">
        <v>570</v>
      </c>
    </row>
    <row r="11" spans="2:19" ht="202.5">
      <c r="B11" s="269" t="s">
        <v>571</v>
      </c>
      <c r="C11" s="269" t="s">
        <v>572</v>
      </c>
      <c r="D11" s="269" t="s">
        <v>573</v>
      </c>
      <c r="E11" s="270" t="s">
        <v>574</v>
      </c>
      <c r="F11" s="271" t="s">
        <v>575</v>
      </c>
      <c r="G11" s="269">
        <v>2192</v>
      </c>
      <c r="H11" s="272" t="s">
        <v>576</v>
      </c>
      <c r="I11" s="273">
        <v>1000000000</v>
      </c>
      <c r="J11" s="273">
        <v>1000000000</v>
      </c>
      <c r="K11" s="273">
        <v>0</v>
      </c>
      <c r="L11" s="269">
        <v>463</v>
      </c>
      <c r="M11" s="270" t="s">
        <v>577</v>
      </c>
      <c r="N11" s="273">
        <v>1000000000</v>
      </c>
      <c r="O11" s="274" t="s">
        <v>578</v>
      </c>
      <c r="P11" s="269" t="s">
        <v>579</v>
      </c>
      <c r="Q11" s="269">
        <v>901024503</v>
      </c>
      <c r="R11" s="269" t="s">
        <v>580</v>
      </c>
      <c r="S11" s="269" t="s">
        <v>581</v>
      </c>
    </row>
    <row r="12" spans="2:19" ht="202.5">
      <c r="B12" s="269" t="s">
        <v>571</v>
      </c>
      <c r="C12" s="269" t="s">
        <v>572</v>
      </c>
      <c r="D12" s="269" t="s">
        <v>573</v>
      </c>
      <c r="E12" s="270" t="s">
        <v>574</v>
      </c>
      <c r="F12" s="271" t="s">
        <v>582</v>
      </c>
      <c r="G12" s="269">
        <v>5770</v>
      </c>
      <c r="H12" s="272" t="s">
        <v>583</v>
      </c>
      <c r="I12" s="273">
        <v>200000000</v>
      </c>
      <c r="J12" s="273">
        <v>0</v>
      </c>
      <c r="K12" s="273">
        <v>200000000</v>
      </c>
      <c r="L12" s="269">
        <v>2781</v>
      </c>
      <c r="M12" s="270" t="s">
        <v>584</v>
      </c>
      <c r="N12" s="273">
        <v>200000000</v>
      </c>
      <c r="O12" s="274" t="s">
        <v>585</v>
      </c>
      <c r="P12" s="269" t="s">
        <v>579</v>
      </c>
      <c r="Q12" s="269">
        <v>901024503</v>
      </c>
      <c r="R12" s="269" t="s">
        <v>586</v>
      </c>
      <c r="S12" s="269" t="s">
        <v>581</v>
      </c>
    </row>
    <row r="13" spans="2:19" ht="270">
      <c r="B13" s="269" t="s">
        <v>587</v>
      </c>
      <c r="C13" s="269" t="s">
        <v>572</v>
      </c>
      <c r="D13" s="269" t="s">
        <v>573</v>
      </c>
      <c r="E13" s="270" t="s">
        <v>574</v>
      </c>
      <c r="F13" s="271" t="s">
        <v>575</v>
      </c>
      <c r="G13" s="269">
        <v>198</v>
      </c>
      <c r="H13" s="272" t="s">
        <v>588</v>
      </c>
      <c r="I13" s="273">
        <v>44450000</v>
      </c>
      <c r="J13" s="273">
        <v>31750000</v>
      </c>
      <c r="K13" s="273">
        <v>12700000</v>
      </c>
      <c r="L13" s="269">
        <v>178</v>
      </c>
      <c r="M13" s="270" t="s">
        <v>589</v>
      </c>
      <c r="N13" s="273">
        <v>44450000</v>
      </c>
      <c r="O13" s="274" t="s">
        <v>590</v>
      </c>
      <c r="P13" s="269" t="s">
        <v>591</v>
      </c>
      <c r="Q13" s="269">
        <v>52539236</v>
      </c>
      <c r="R13" s="269" t="s">
        <v>592</v>
      </c>
      <c r="S13" s="269" t="s">
        <v>581</v>
      </c>
    </row>
    <row r="14" spans="2:19" ht="202.5">
      <c r="B14" s="269" t="s">
        <v>587</v>
      </c>
      <c r="C14" s="269" t="s">
        <v>572</v>
      </c>
      <c r="D14" s="269" t="s">
        <v>573</v>
      </c>
      <c r="E14" s="270" t="s">
        <v>574</v>
      </c>
      <c r="F14" s="271" t="s">
        <v>575</v>
      </c>
      <c r="G14" s="269">
        <v>222</v>
      </c>
      <c r="H14" s="272" t="s">
        <v>593</v>
      </c>
      <c r="I14" s="273">
        <v>19600000</v>
      </c>
      <c r="J14" s="273">
        <v>19600000</v>
      </c>
      <c r="K14" s="273">
        <v>0</v>
      </c>
      <c r="L14" s="269">
        <v>227</v>
      </c>
      <c r="M14" s="270" t="s">
        <v>594</v>
      </c>
      <c r="N14" s="273">
        <v>19600000</v>
      </c>
      <c r="O14" s="274" t="s">
        <v>595</v>
      </c>
      <c r="P14" s="269" t="s">
        <v>596</v>
      </c>
      <c r="Q14" s="269">
        <v>1110537219</v>
      </c>
      <c r="R14" s="269" t="s">
        <v>597</v>
      </c>
      <c r="S14" s="269" t="s">
        <v>581</v>
      </c>
    </row>
    <row r="15" spans="2:19" ht="157.5">
      <c r="B15" s="269" t="s">
        <v>587</v>
      </c>
      <c r="C15" s="269" t="s">
        <v>572</v>
      </c>
      <c r="D15" s="269" t="s">
        <v>573</v>
      </c>
      <c r="E15" s="270" t="s">
        <v>574</v>
      </c>
      <c r="F15" s="271" t="s">
        <v>575</v>
      </c>
      <c r="G15" s="269">
        <v>321</v>
      </c>
      <c r="H15" s="272" t="s">
        <v>598</v>
      </c>
      <c r="I15" s="273">
        <v>28000000</v>
      </c>
      <c r="J15" s="273">
        <v>28000000</v>
      </c>
      <c r="K15" s="273">
        <v>0</v>
      </c>
      <c r="L15" s="269">
        <v>384</v>
      </c>
      <c r="M15" s="270" t="s">
        <v>599</v>
      </c>
      <c r="N15" s="273">
        <v>28000000</v>
      </c>
      <c r="O15" s="274" t="s">
        <v>600</v>
      </c>
      <c r="P15" s="269" t="s">
        <v>601</v>
      </c>
      <c r="Q15" s="269">
        <v>1105305294</v>
      </c>
      <c r="R15" s="269" t="s">
        <v>602</v>
      </c>
      <c r="S15" s="269" t="s">
        <v>581</v>
      </c>
    </row>
    <row r="16" spans="2:19" ht="157.5">
      <c r="B16" s="269" t="s">
        <v>587</v>
      </c>
      <c r="C16" s="269" t="s">
        <v>572</v>
      </c>
      <c r="D16" s="269" t="s">
        <v>573</v>
      </c>
      <c r="E16" s="270" t="s">
        <v>574</v>
      </c>
      <c r="F16" s="271" t="s">
        <v>575</v>
      </c>
      <c r="G16" s="269">
        <v>339</v>
      </c>
      <c r="H16" s="272" t="s">
        <v>603</v>
      </c>
      <c r="I16" s="273">
        <v>25200000</v>
      </c>
      <c r="J16" s="273">
        <v>21600000</v>
      </c>
      <c r="K16" s="273">
        <v>3600000</v>
      </c>
      <c r="L16" s="269">
        <v>385</v>
      </c>
      <c r="M16" s="270" t="s">
        <v>599</v>
      </c>
      <c r="N16" s="273">
        <v>25200000</v>
      </c>
      <c r="O16" s="274" t="s">
        <v>604</v>
      </c>
      <c r="P16" s="269" t="s">
        <v>605</v>
      </c>
      <c r="Q16" s="269">
        <v>1110498284</v>
      </c>
      <c r="R16" s="269" t="s">
        <v>606</v>
      </c>
      <c r="S16" s="269" t="s">
        <v>581</v>
      </c>
    </row>
    <row r="17" spans="2:19" ht="157.5">
      <c r="B17" s="269" t="s">
        <v>587</v>
      </c>
      <c r="C17" s="269" t="s">
        <v>572</v>
      </c>
      <c r="D17" s="269" t="s">
        <v>573</v>
      </c>
      <c r="E17" s="270" t="s">
        <v>574</v>
      </c>
      <c r="F17" s="271" t="s">
        <v>575</v>
      </c>
      <c r="G17" s="269">
        <v>341</v>
      </c>
      <c r="H17" s="272" t="s">
        <v>603</v>
      </c>
      <c r="I17" s="273">
        <v>28000000</v>
      </c>
      <c r="J17" s="273">
        <v>24000000</v>
      </c>
      <c r="K17" s="273">
        <v>4000000</v>
      </c>
      <c r="L17" s="269">
        <v>387</v>
      </c>
      <c r="M17" s="270" t="s">
        <v>599</v>
      </c>
      <c r="N17" s="273">
        <v>28000000</v>
      </c>
      <c r="O17" s="274" t="s">
        <v>607</v>
      </c>
      <c r="P17" s="269" t="s">
        <v>608</v>
      </c>
      <c r="Q17" s="269">
        <v>1110452420</v>
      </c>
      <c r="R17" s="269" t="s">
        <v>609</v>
      </c>
      <c r="S17" s="269" t="s">
        <v>581</v>
      </c>
    </row>
    <row r="18" spans="2:19" ht="157.5">
      <c r="B18" s="269" t="s">
        <v>587</v>
      </c>
      <c r="C18" s="269" t="s">
        <v>572</v>
      </c>
      <c r="D18" s="269" t="s">
        <v>573</v>
      </c>
      <c r="E18" s="270" t="s">
        <v>574</v>
      </c>
      <c r="F18" s="271" t="s">
        <v>610</v>
      </c>
      <c r="G18" s="269">
        <v>2015</v>
      </c>
      <c r="H18" s="272" t="s">
        <v>611</v>
      </c>
      <c r="I18" s="273">
        <v>11900000</v>
      </c>
      <c r="J18" s="273">
        <v>11900000</v>
      </c>
      <c r="K18" s="273">
        <v>0</v>
      </c>
      <c r="L18" s="269">
        <v>531</v>
      </c>
      <c r="M18" s="270" t="s">
        <v>612</v>
      </c>
      <c r="N18" s="273">
        <v>11900000</v>
      </c>
      <c r="O18" s="274" t="s">
        <v>613</v>
      </c>
      <c r="P18" s="269" t="s">
        <v>614</v>
      </c>
      <c r="Q18" s="269">
        <v>1105614646</v>
      </c>
      <c r="R18" s="269" t="s">
        <v>615</v>
      </c>
      <c r="S18" s="269" t="s">
        <v>581</v>
      </c>
    </row>
    <row r="19" spans="2:19" ht="157.5">
      <c r="B19" s="269" t="s">
        <v>587</v>
      </c>
      <c r="C19" s="269" t="s">
        <v>572</v>
      </c>
      <c r="D19" s="269" t="s">
        <v>573</v>
      </c>
      <c r="E19" s="270" t="s">
        <v>574</v>
      </c>
      <c r="F19" s="271" t="s">
        <v>575</v>
      </c>
      <c r="G19" s="269">
        <v>2015</v>
      </c>
      <c r="H19" s="272" t="s">
        <v>611</v>
      </c>
      <c r="I19" s="273">
        <v>11900000</v>
      </c>
      <c r="J19" s="273">
        <v>11900000</v>
      </c>
      <c r="K19" s="273">
        <v>0</v>
      </c>
      <c r="L19" s="269">
        <v>532</v>
      </c>
      <c r="M19" s="270" t="s">
        <v>612</v>
      </c>
      <c r="N19" s="273">
        <v>11900000</v>
      </c>
      <c r="O19" s="274" t="s">
        <v>613</v>
      </c>
      <c r="P19" s="269" t="s">
        <v>614</v>
      </c>
      <c r="Q19" s="269">
        <v>1105614646</v>
      </c>
      <c r="R19" s="269" t="s">
        <v>615</v>
      </c>
      <c r="S19" s="269" t="s">
        <v>581</v>
      </c>
    </row>
    <row r="20" spans="2:19" ht="168.75">
      <c r="B20" s="269" t="s">
        <v>587</v>
      </c>
      <c r="C20" s="269" t="s">
        <v>572</v>
      </c>
      <c r="D20" s="269" t="s">
        <v>573</v>
      </c>
      <c r="E20" s="270" t="s">
        <v>574</v>
      </c>
      <c r="F20" s="271" t="s">
        <v>575</v>
      </c>
      <c r="G20" s="269">
        <v>2077</v>
      </c>
      <c r="H20" s="272" t="s">
        <v>616</v>
      </c>
      <c r="I20" s="273">
        <v>15400000</v>
      </c>
      <c r="J20" s="273">
        <v>13200000</v>
      </c>
      <c r="K20" s="273">
        <v>2200000</v>
      </c>
      <c r="L20" s="269">
        <v>525</v>
      </c>
      <c r="M20" s="270" t="s">
        <v>612</v>
      </c>
      <c r="N20" s="273">
        <v>15400000</v>
      </c>
      <c r="O20" s="274" t="s">
        <v>617</v>
      </c>
      <c r="P20" s="269" t="s">
        <v>618</v>
      </c>
      <c r="Q20" s="269">
        <v>1105614579</v>
      </c>
      <c r="R20" s="269" t="s">
        <v>619</v>
      </c>
      <c r="S20" s="269" t="s">
        <v>581</v>
      </c>
    </row>
    <row r="21" spans="2:19" ht="247.5">
      <c r="B21" s="269" t="s">
        <v>587</v>
      </c>
      <c r="C21" s="269" t="s">
        <v>572</v>
      </c>
      <c r="D21" s="269" t="s">
        <v>573</v>
      </c>
      <c r="E21" s="270" t="s">
        <v>574</v>
      </c>
      <c r="F21" s="271" t="s">
        <v>575</v>
      </c>
      <c r="G21" s="269">
        <v>2112</v>
      </c>
      <c r="H21" s="272" t="s">
        <v>620</v>
      </c>
      <c r="I21" s="273">
        <v>10000000</v>
      </c>
      <c r="J21" s="273">
        <v>0</v>
      </c>
      <c r="K21" s="273">
        <v>10000000</v>
      </c>
      <c r="L21" s="269">
        <v>905</v>
      </c>
      <c r="M21" s="270" t="s">
        <v>621</v>
      </c>
      <c r="N21" s="273">
        <v>10000000</v>
      </c>
      <c r="O21" s="274" t="s">
        <v>331</v>
      </c>
      <c r="P21" s="269" t="s">
        <v>622</v>
      </c>
      <c r="Q21" s="269">
        <v>900135782</v>
      </c>
      <c r="R21" s="269" t="s">
        <v>623</v>
      </c>
      <c r="S21" s="269" t="s">
        <v>624</v>
      </c>
    </row>
    <row r="22" spans="2:19" ht="247.5">
      <c r="B22" s="269" t="s">
        <v>587</v>
      </c>
      <c r="C22" s="269" t="s">
        <v>572</v>
      </c>
      <c r="D22" s="269" t="s">
        <v>573</v>
      </c>
      <c r="E22" s="270" t="s">
        <v>574</v>
      </c>
      <c r="F22" s="271" t="s">
        <v>610</v>
      </c>
      <c r="G22" s="269">
        <v>2112</v>
      </c>
      <c r="H22" s="272" t="s">
        <v>620</v>
      </c>
      <c r="I22" s="273">
        <v>25000000</v>
      </c>
      <c r="J22" s="273">
        <v>7846500</v>
      </c>
      <c r="K22" s="273">
        <v>17153500</v>
      </c>
      <c r="L22" s="269">
        <v>906</v>
      </c>
      <c r="M22" s="270" t="s">
        <v>621</v>
      </c>
      <c r="N22" s="273">
        <v>25000000</v>
      </c>
      <c r="O22" s="274" t="s">
        <v>331</v>
      </c>
      <c r="P22" s="269" t="s">
        <v>622</v>
      </c>
      <c r="Q22" s="269">
        <v>900135782</v>
      </c>
      <c r="R22" s="269" t="s">
        <v>623</v>
      </c>
      <c r="S22" s="269" t="s">
        <v>624</v>
      </c>
    </row>
    <row r="23" spans="2:19" ht="180">
      <c r="B23" s="269" t="s">
        <v>587</v>
      </c>
      <c r="C23" s="269" t="s">
        <v>572</v>
      </c>
      <c r="D23" s="269" t="s">
        <v>573</v>
      </c>
      <c r="E23" s="270" t="s">
        <v>574</v>
      </c>
      <c r="F23" s="271" t="s">
        <v>575</v>
      </c>
      <c r="G23" s="269">
        <v>2151</v>
      </c>
      <c r="H23" s="272" t="s">
        <v>625</v>
      </c>
      <c r="I23" s="273">
        <v>15400000</v>
      </c>
      <c r="J23" s="273">
        <v>13200000</v>
      </c>
      <c r="K23" s="273">
        <v>2200000</v>
      </c>
      <c r="L23" s="269">
        <v>747</v>
      </c>
      <c r="M23" s="270" t="s">
        <v>626</v>
      </c>
      <c r="N23" s="273">
        <v>15400000</v>
      </c>
      <c r="O23" s="274" t="s">
        <v>627</v>
      </c>
      <c r="P23" s="269" t="s">
        <v>628</v>
      </c>
      <c r="Q23" s="269">
        <v>38261909</v>
      </c>
      <c r="R23" s="269" t="s">
        <v>629</v>
      </c>
      <c r="S23" s="269" t="s">
        <v>581</v>
      </c>
    </row>
    <row r="24" spans="2:19" ht="157.5">
      <c r="B24" s="269" t="s">
        <v>587</v>
      </c>
      <c r="C24" s="269" t="s">
        <v>572</v>
      </c>
      <c r="D24" s="269" t="s">
        <v>573</v>
      </c>
      <c r="E24" s="270" t="s">
        <v>574</v>
      </c>
      <c r="F24" s="271" t="s">
        <v>575</v>
      </c>
      <c r="G24" s="269">
        <v>2250</v>
      </c>
      <c r="H24" s="272" t="s">
        <v>630</v>
      </c>
      <c r="I24" s="273">
        <v>22225000</v>
      </c>
      <c r="J24" s="273">
        <v>15875000</v>
      </c>
      <c r="K24" s="273">
        <v>6350000</v>
      </c>
      <c r="L24" s="269">
        <v>529</v>
      </c>
      <c r="M24" s="270" t="s">
        <v>612</v>
      </c>
      <c r="N24" s="273">
        <v>22225000</v>
      </c>
      <c r="O24" s="274" t="s">
        <v>631</v>
      </c>
      <c r="P24" s="269" t="s">
        <v>632</v>
      </c>
      <c r="Q24" s="269">
        <v>1110538529</v>
      </c>
      <c r="R24" s="269" t="s">
        <v>633</v>
      </c>
      <c r="S24" s="269" t="s">
        <v>581</v>
      </c>
    </row>
    <row r="25" spans="2:19" ht="213.75">
      <c r="B25" s="269" t="s">
        <v>587</v>
      </c>
      <c r="C25" s="269" t="s">
        <v>572</v>
      </c>
      <c r="D25" s="269" t="s">
        <v>573</v>
      </c>
      <c r="E25" s="270" t="s">
        <v>574</v>
      </c>
      <c r="F25" s="271" t="s">
        <v>575</v>
      </c>
      <c r="G25" s="269">
        <v>2341</v>
      </c>
      <c r="H25" s="272" t="s">
        <v>634</v>
      </c>
      <c r="I25" s="273">
        <v>44450000</v>
      </c>
      <c r="J25" s="273">
        <v>31750000</v>
      </c>
      <c r="K25" s="273">
        <v>12700000</v>
      </c>
      <c r="L25" s="269">
        <v>785</v>
      </c>
      <c r="M25" s="270" t="s">
        <v>635</v>
      </c>
      <c r="N25" s="273">
        <v>44450000</v>
      </c>
      <c r="O25" s="274" t="s">
        <v>636</v>
      </c>
      <c r="P25" s="269" t="s">
        <v>637</v>
      </c>
      <c r="Q25" s="269">
        <v>1110501166</v>
      </c>
      <c r="R25" s="269" t="s">
        <v>638</v>
      </c>
      <c r="S25" s="269" t="s">
        <v>581</v>
      </c>
    </row>
    <row r="26" spans="2:19" ht="168.75">
      <c r="B26" s="269" t="s">
        <v>587</v>
      </c>
      <c r="C26" s="269" t="s">
        <v>572</v>
      </c>
      <c r="D26" s="269" t="s">
        <v>573</v>
      </c>
      <c r="E26" s="270" t="s">
        <v>574</v>
      </c>
      <c r="F26" s="271" t="s">
        <v>575</v>
      </c>
      <c r="G26" s="269">
        <v>2359</v>
      </c>
      <c r="H26" s="272" t="s">
        <v>639</v>
      </c>
      <c r="I26" s="273">
        <v>23800000</v>
      </c>
      <c r="J26" s="273">
        <v>20400000</v>
      </c>
      <c r="K26" s="273">
        <v>3400000</v>
      </c>
      <c r="L26" s="269">
        <v>867</v>
      </c>
      <c r="M26" s="270" t="s">
        <v>621</v>
      </c>
      <c r="N26" s="273">
        <v>23800000</v>
      </c>
      <c r="O26" s="274" t="s">
        <v>640</v>
      </c>
      <c r="P26" s="269" t="s">
        <v>641</v>
      </c>
      <c r="Q26" s="269">
        <v>41919644</v>
      </c>
      <c r="R26" s="269" t="s">
        <v>642</v>
      </c>
      <c r="S26" s="269" t="s">
        <v>581</v>
      </c>
    </row>
    <row r="27" spans="2:19" ht="168.75">
      <c r="B27" s="269" t="s">
        <v>587</v>
      </c>
      <c r="C27" s="269" t="s">
        <v>572</v>
      </c>
      <c r="D27" s="269" t="s">
        <v>573</v>
      </c>
      <c r="E27" s="270" t="s">
        <v>574</v>
      </c>
      <c r="F27" s="271" t="s">
        <v>575</v>
      </c>
      <c r="G27" s="269">
        <v>2360</v>
      </c>
      <c r="H27" s="272" t="s">
        <v>639</v>
      </c>
      <c r="I27" s="273">
        <v>21000000</v>
      </c>
      <c r="J27" s="273">
        <v>18000000</v>
      </c>
      <c r="K27" s="273">
        <v>3000000</v>
      </c>
      <c r="L27" s="269">
        <v>870</v>
      </c>
      <c r="M27" s="270" t="s">
        <v>621</v>
      </c>
      <c r="N27" s="273">
        <v>21000000</v>
      </c>
      <c r="O27" s="274" t="s">
        <v>643</v>
      </c>
      <c r="P27" s="269" t="s">
        <v>644</v>
      </c>
      <c r="Q27" s="269">
        <v>1110561163</v>
      </c>
      <c r="R27" s="269" t="s">
        <v>645</v>
      </c>
      <c r="S27" s="269" t="s">
        <v>581</v>
      </c>
    </row>
    <row r="28" spans="2:19" ht="168.75">
      <c r="B28" s="269" t="s">
        <v>587</v>
      </c>
      <c r="C28" s="269" t="s">
        <v>572</v>
      </c>
      <c r="D28" s="269" t="s">
        <v>573</v>
      </c>
      <c r="E28" s="270" t="s">
        <v>574</v>
      </c>
      <c r="F28" s="271" t="s">
        <v>575</v>
      </c>
      <c r="G28" s="269">
        <v>2398</v>
      </c>
      <c r="H28" s="272" t="s">
        <v>639</v>
      </c>
      <c r="I28" s="273">
        <v>21000000</v>
      </c>
      <c r="J28" s="273">
        <v>18000000</v>
      </c>
      <c r="K28" s="273">
        <v>3000000</v>
      </c>
      <c r="L28" s="269">
        <v>868</v>
      </c>
      <c r="M28" s="270" t="s">
        <v>621</v>
      </c>
      <c r="N28" s="273">
        <v>21000000</v>
      </c>
      <c r="O28" s="274" t="s">
        <v>646</v>
      </c>
      <c r="P28" s="269" t="s">
        <v>647</v>
      </c>
      <c r="Q28" s="269">
        <v>1110566455</v>
      </c>
      <c r="R28" s="269" t="s">
        <v>648</v>
      </c>
      <c r="S28" s="269" t="s">
        <v>581</v>
      </c>
    </row>
    <row r="29" spans="2:19" ht="157.5">
      <c r="B29" s="269" t="s">
        <v>587</v>
      </c>
      <c r="C29" s="269" t="s">
        <v>572</v>
      </c>
      <c r="D29" s="269" t="s">
        <v>573</v>
      </c>
      <c r="E29" s="270" t="s">
        <v>574</v>
      </c>
      <c r="F29" s="271" t="s">
        <v>575</v>
      </c>
      <c r="G29" s="269">
        <v>2399</v>
      </c>
      <c r="H29" s="272" t="s">
        <v>639</v>
      </c>
      <c r="I29" s="273">
        <v>16000000</v>
      </c>
      <c r="J29" s="273">
        <v>16000000</v>
      </c>
      <c r="K29" s="273">
        <v>0</v>
      </c>
      <c r="L29" s="269">
        <v>859</v>
      </c>
      <c r="M29" s="270" t="s">
        <v>649</v>
      </c>
      <c r="N29" s="273">
        <v>16000000</v>
      </c>
      <c r="O29" s="274" t="s">
        <v>650</v>
      </c>
      <c r="P29" s="269" t="s">
        <v>651</v>
      </c>
      <c r="Q29" s="269">
        <v>38211118</v>
      </c>
      <c r="R29" s="269" t="s">
        <v>652</v>
      </c>
      <c r="S29" s="269" t="s">
        <v>581</v>
      </c>
    </row>
    <row r="30" spans="2:19" ht="146.25">
      <c r="B30" s="269" t="s">
        <v>587</v>
      </c>
      <c r="C30" s="269" t="s">
        <v>572</v>
      </c>
      <c r="D30" s="269" t="s">
        <v>573</v>
      </c>
      <c r="E30" s="270" t="s">
        <v>574</v>
      </c>
      <c r="F30" s="271" t="s">
        <v>610</v>
      </c>
      <c r="G30" s="269">
        <v>2401</v>
      </c>
      <c r="H30" s="272" t="s">
        <v>639</v>
      </c>
      <c r="I30" s="273">
        <v>18200000</v>
      </c>
      <c r="J30" s="273">
        <v>13000000</v>
      </c>
      <c r="K30" s="273">
        <v>5200000</v>
      </c>
      <c r="L30" s="269">
        <v>846</v>
      </c>
      <c r="M30" s="270" t="s">
        <v>653</v>
      </c>
      <c r="N30" s="273">
        <v>18200000</v>
      </c>
      <c r="O30" s="274" t="s">
        <v>654</v>
      </c>
      <c r="P30" s="269" t="s">
        <v>655</v>
      </c>
      <c r="Q30" s="269">
        <v>1005910735</v>
      </c>
      <c r="R30" s="269" t="s">
        <v>656</v>
      </c>
      <c r="S30" s="269" t="s">
        <v>581</v>
      </c>
    </row>
    <row r="31" spans="2:19" ht="146.25">
      <c r="B31" s="269" t="s">
        <v>587</v>
      </c>
      <c r="C31" s="269" t="s">
        <v>572</v>
      </c>
      <c r="D31" s="269" t="s">
        <v>573</v>
      </c>
      <c r="E31" s="270" t="s">
        <v>574</v>
      </c>
      <c r="F31" s="271" t="s">
        <v>575</v>
      </c>
      <c r="G31" s="269">
        <v>2455</v>
      </c>
      <c r="H31" s="272" t="s">
        <v>657</v>
      </c>
      <c r="I31" s="273">
        <v>16800000</v>
      </c>
      <c r="J31" s="273">
        <v>16800000</v>
      </c>
      <c r="K31" s="273">
        <v>0</v>
      </c>
      <c r="L31" s="269">
        <v>744</v>
      </c>
      <c r="M31" s="270" t="s">
        <v>626</v>
      </c>
      <c r="N31" s="273">
        <v>16800000</v>
      </c>
      <c r="O31" s="274" t="s">
        <v>658</v>
      </c>
      <c r="P31" s="269" t="s">
        <v>659</v>
      </c>
      <c r="Q31" s="269">
        <v>1110508945</v>
      </c>
      <c r="R31" s="269" t="s">
        <v>660</v>
      </c>
      <c r="S31" s="269" t="s">
        <v>581</v>
      </c>
    </row>
    <row r="32" spans="2:19" ht="135">
      <c r="B32" s="269" t="s">
        <v>587</v>
      </c>
      <c r="C32" s="269" t="s">
        <v>572</v>
      </c>
      <c r="D32" s="269" t="s">
        <v>573</v>
      </c>
      <c r="E32" s="270" t="s">
        <v>574</v>
      </c>
      <c r="F32" s="271" t="s">
        <v>610</v>
      </c>
      <c r="G32" s="269">
        <v>2463</v>
      </c>
      <c r="H32" s="272" t="s">
        <v>657</v>
      </c>
      <c r="I32" s="273">
        <v>23800000</v>
      </c>
      <c r="J32" s="273">
        <v>20400000</v>
      </c>
      <c r="K32" s="273">
        <v>3400000</v>
      </c>
      <c r="L32" s="269">
        <v>845</v>
      </c>
      <c r="M32" s="270" t="s">
        <v>653</v>
      </c>
      <c r="N32" s="273">
        <v>23800000</v>
      </c>
      <c r="O32" s="274" t="s">
        <v>661</v>
      </c>
      <c r="P32" s="269" t="s">
        <v>662</v>
      </c>
      <c r="Q32" s="269">
        <v>1110537724</v>
      </c>
      <c r="R32" s="269" t="s">
        <v>663</v>
      </c>
      <c r="S32" s="269" t="s">
        <v>581</v>
      </c>
    </row>
    <row r="33" spans="2:19" ht="146.25">
      <c r="B33" s="269" t="s">
        <v>587</v>
      </c>
      <c r="C33" s="269" t="s">
        <v>572</v>
      </c>
      <c r="D33" s="269" t="s">
        <v>573</v>
      </c>
      <c r="E33" s="270" t="s">
        <v>574</v>
      </c>
      <c r="F33" s="271" t="s">
        <v>610</v>
      </c>
      <c r="G33" s="269">
        <v>2474</v>
      </c>
      <c r="H33" s="272" t="s">
        <v>657</v>
      </c>
      <c r="I33" s="273">
        <v>19600000</v>
      </c>
      <c r="J33" s="273">
        <v>14000000</v>
      </c>
      <c r="K33" s="273">
        <v>5600000</v>
      </c>
      <c r="L33" s="269">
        <v>557</v>
      </c>
      <c r="M33" s="270" t="s">
        <v>612</v>
      </c>
      <c r="N33" s="273">
        <v>21000000</v>
      </c>
      <c r="O33" s="274" t="s">
        <v>664</v>
      </c>
      <c r="P33" s="269" t="s">
        <v>665</v>
      </c>
      <c r="Q33" s="269">
        <v>1110592211</v>
      </c>
      <c r="R33" s="269" t="s">
        <v>666</v>
      </c>
      <c r="S33" s="269" t="s">
        <v>581</v>
      </c>
    </row>
    <row r="34" spans="2:19" ht="146.25">
      <c r="B34" s="269" t="s">
        <v>587</v>
      </c>
      <c r="C34" s="269" t="s">
        <v>572</v>
      </c>
      <c r="D34" s="269" t="s">
        <v>573</v>
      </c>
      <c r="E34" s="270" t="s">
        <v>574</v>
      </c>
      <c r="F34" s="271" t="s">
        <v>610</v>
      </c>
      <c r="G34" s="269">
        <v>2486</v>
      </c>
      <c r="H34" s="272" t="s">
        <v>667</v>
      </c>
      <c r="I34" s="273">
        <v>6600000</v>
      </c>
      <c r="J34" s="273">
        <v>6600000</v>
      </c>
      <c r="K34" s="273">
        <v>0</v>
      </c>
      <c r="L34" s="269">
        <v>743</v>
      </c>
      <c r="M34" s="270" t="s">
        <v>626</v>
      </c>
      <c r="N34" s="273">
        <v>6600000</v>
      </c>
      <c r="O34" s="274" t="s">
        <v>668</v>
      </c>
      <c r="P34" s="269" t="s">
        <v>669</v>
      </c>
      <c r="Q34" s="269">
        <v>1193518476</v>
      </c>
      <c r="R34" s="269" t="s">
        <v>670</v>
      </c>
      <c r="S34" s="269" t="s">
        <v>581</v>
      </c>
    </row>
    <row r="35" spans="2:19" ht="180">
      <c r="B35" s="269" t="s">
        <v>587</v>
      </c>
      <c r="C35" s="269" t="s">
        <v>572</v>
      </c>
      <c r="D35" s="269" t="s">
        <v>573</v>
      </c>
      <c r="E35" s="270" t="s">
        <v>574</v>
      </c>
      <c r="F35" s="271" t="s">
        <v>575</v>
      </c>
      <c r="G35" s="269">
        <v>2512</v>
      </c>
      <c r="H35" s="272" t="s">
        <v>667</v>
      </c>
      <c r="I35" s="273">
        <v>16800000</v>
      </c>
      <c r="J35" s="273">
        <v>12000000</v>
      </c>
      <c r="K35" s="273">
        <v>4800000</v>
      </c>
      <c r="L35" s="269">
        <v>769</v>
      </c>
      <c r="M35" s="270" t="s">
        <v>626</v>
      </c>
      <c r="N35" s="273">
        <v>16800000</v>
      </c>
      <c r="O35" s="274" t="s">
        <v>671</v>
      </c>
      <c r="P35" s="269" t="s">
        <v>672</v>
      </c>
      <c r="Q35" s="269">
        <v>1070780279</v>
      </c>
      <c r="R35" s="269" t="s">
        <v>673</v>
      </c>
      <c r="S35" s="269" t="s">
        <v>581</v>
      </c>
    </row>
    <row r="36" spans="2:19" ht="146.25">
      <c r="B36" s="269" t="s">
        <v>587</v>
      </c>
      <c r="C36" s="269" t="s">
        <v>572</v>
      </c>
      <c r="D36" s="269" t="s">
        <v>573</v>
      </c>
      <c r="E36" s="270" t="s">
        <v>574</v>
      </c>
      <c r="F36" s="271" t="s">
        <v>610</v>
      </c>
      <c r="G36" s="269">
        <v>2526</v>
      </c>
      <c r="H36" s="272" t="s">
        <v>674</v>
      </c>
      <c r="I36" s="273">
        <v>14700000</v>
      </c>
      <c r="J36" s="273">
        <v>12600000</v>
      </c>
      <c r="K36" s="273">
        <v>2100000</v>
      </c>
      <c r="L36" s="269">
        <v>750</v>
      </c>
      <c r="M36" s="270" t="s">
        <v>626</v>
      </c>
      <c r="N36" s="273">
        <v>14700000</v>
      </c>
      <c r="O36" s="274" t="s">
        <v>675</v>
      </c>
      <c r="P36" s="269" t="s">
        <v>676</v>
      </c>
      <c r="Q36" s="269">
        <v>1106226300</v>
      </c>
      <c r="R36" s="269" t="s">
        <v>677</v>
      </c>
      <c r="S36" s="269" t="s">
        <v>581</v>
      </c>
    </row>
    <row r="37" spans="2:19" ht="157.5">
      <c r="B37" s="269" t="s">
        <v>587</v>
      </c>
      <c r="C37" s="269" t="s">
        <v>572</v>
      </c>
      <c r="D37" s="269" t="s">
        <v>573</v>
      </c>
      <c r="E37" s="270" t="s">
        <v>574</v>
      </c>
      <c r="F37" s="271" t="s">
        <v>575</v>
      </c>
      <c r="G37" s="269">
        <v>2636</v>
      </c>
      <c r="H37" s="272" t="s">
        <v>678</v>
      </c>
      <c r="I37" s="273">
        <v>24000000</v>
      </c>
      <c r="J37" s="273">
        <v>20000000</v>
      </c>
      <c r="K37" s="273">
        <v>4000000</v>
      </c>
      <c r="L37" s="269">
        <v>1063</v>
      </c>
      <c r="M37" s="270" t="s">
        <v>679</v>
      </c>
      <c r="N37" s="273">
        <v>24000000</v>
      </c>
      <c r="O37" s="274" t="s">
        <v>680</v>
      </c>
      <c r="P37" s="269" t="s">
        <v>681</v>
      </c>
      <c r="Q37" s="269">
        <v>28555704</v>
      </c>
      <c r="R37" s="269" t="s">
        <v>682</v>
      </c>
      <c r="S37" s="269" t="s">
        <v>581</v>
      </c>
    </row>
    <row r="38" spans="2:19" ht="135">
      <c r="B38" s="269" t="s">
        <v>587</v>
      </c>
      <c r="C38" s="269" t="s">
        <v>572</v>
      </c>
      <c r="D38" s="269" t="s">
        <v>573</v>
      </c>
      <c r="E38" s="270" t="s">
        <v>574</v>
      </c>
      <c r="F38" s="271" t="s">
        <v>610</v>
      </c>
      <c r="G38" s="269">
        <v>2637</v>
      </c>
      <c r="H38" s="272" t="s">
        <v>678</v>
      </c>
      <c r="I38" s="273">
        <v>28800000</v>
      </c>
      <c r="J38" s="273">
        <v>28800000</v>
      </c>
      <c r="K38" s="273">
        <v>0</v>
      </c>
      <c r="L38" s="269">
        <v>1064</v>
      </c>
      <c r="M38" s="270" t="s">
        <v>679</v>
      </c>
      <c r="N38" s="273">
        <v>28800000</v>
      </c>
      <c r="O38" s="274" t="s">
        <v>683</v>
      </c>
      <c r="P38" s="269" t="s">
        <v>684</v>
      </c>
      <c r="Q38" s="269">
        <v>1110541555</v>
      </c>
      <c r="R38" s="269" t="s">
        <v>685</v>
      </c>
      <c r="S38" s="269" t="s">
        <v>581</v>
      </c>
    </row>
    <row r="39" spans="2:19" ht="157.5">
      <c r="B39" s="269" t="s">
        <v>587</v>
      </c>
      <c r="C39" s="269" t="s">
        <v>572</v>
      </c>
      <c r="D39" s="269" t="s">
        <v>573</v>
      </c>
      <c r="E39" s="270" t="s">
        <v>574</v>
      </c>
      <c r="F39" s="271" t="s">
        <v>575</v>
      </c>
      <c r="G39" s="269">
        <v>2638</v>
      </c>
      <c r="H39" s="272" t="s">
        <v>678</v>
      </c>
      <c r="I39" s="273">
        <v>24000000</v>
      </c>
      <c r="J39" s="273">
        <v>24000000</v>
      </c>
      <c r="K39" s="273">
        <v>0</v>
      </c>
      <c r="L39" s="269">
        <v>1066</v>
      </c>
      <c r="M39" s="270" t="s">
        <v>679</v>
      </c>
      <c r="N39" s="273">
        <v>24000000</v>
      </c>
      <c r="O39" s="274" t="s">
        <v>686</v>
      </c>
      <c r="P39" s="269" t="s">
        <v>687</v>
      </c>
      <c r="Q39" s="269">
        <v>1110511211</v>
      </c>
      <c r="R39" s="269" t="s">
        <v>688</v>
      </c>
      <c r="S39" s="269" t="s">
        <v>581</v>
      </c>
    </row>
    <row r="40" spans="2:19" ht="135">
      <c r="B40" s="269" t="s">
        <v>587</v>
      </c>
      <c r="C40" s="269" t="s">
        <v>572</v>
      </c>
      <c r="D40" s="269" t="s">
        <v>573</v>
      </c>
      <c r="E40" s="270" t="s">
        <v>574</v>
      </c>
      <c r="F40" s="271" t="s">
        <v>610</v>
      </c>
      <c r="G40" s="269">
        <v>2639</v>
      </c>
      <c r="H40" s="272" t="s">
        <v>678</v>
      </c>
      <c r="I40" s="273">
        <v>28000000</v>
      </c>
      <c r="J40" s="273">
        <v>20000000</v>
      </c>
      <c r="K40" s="273">
        <v>8000000</v>
      </c>
      <c r="L40" s="269">
        <v>1067</v>
      </c>
      <c r="M40" s="270" t="s">
        <v>679</v>
      </c>
      <c r="N40" s="273">
        <v>28000000</v>
      </c>
      <c r="O40" s="274" t="s">
        <v>689</v>
      </c>
      <c r="P40" s="269" t="s">
        <v>690</v>
      </c>
      <c r="Q40" s="269">
        <v>1110453000</v>
      </c>
      <c r="R40" s="269" t="s">
        <v>691</v>
      </c>
      <c r="S40" s="269" t="s">
        <v>581</v>
      </c>
    </row>
    <row r="41" spans="2:19" ht="157.5">
      <c r="B41" s="269" t="s">
        <v>587</v>
      </c>
      <c r="C41" s="269" t="s">
        <v>572</v>
      </c>
      <c r="D41" s="269" t="s">
        <v>573</v>
      </c>
      <c r="E41" s="270" t="s">
        <v>574</v>
      </c>
      <c r="F41" s="271" t="s">
        <v>575</v>
      </c>
      <c r="G41" s="269">
        <v>2850</v>
      </c>
      <c r="H41" s="272" t="s">
        <v>692</v>
      </c>
      <c r="I41" s="273">
        <v>26600000</v>
      </c>
      <c r="J41" s="273">
        <v>22800000</v>
      </c>
      <c r="K41" s="273">
        <v>3800000</v>
      </c>
      <c r="L41" s="269">
        <v>1197</v>
      </c>
      <c r="M41" s="270" t="s">
        <v>693</v>
      </c>
      <c r="N41" s="273">
        <v>26600000</v>
      </c>
      <c r="O41" s="274" t="s">
        <v>694</v>
      </c>
      <c r="P41" s="269" t="s">
        <v>695</v>
      </c>
      <c r="Q41" s="269">
        <v>1110507248</v>
      </c>
      <c r="R41" s="269" t="s">
        <v>696</v>
      </c>
      <c r="S41" s="269" t="s">
        <v>581</v>
      </c>
    </row>
    <row r="42" spans="2:19" ht="157.5">
      <c r="B42" s="269" t="s">
        <v>587</v>
      </c>
      <c r="C42" s="269" t="s">
        <v>572</v>
      </c>
      <c r="D42" s="269" t="s">
        <v>573</v>
      </c>
      <c r="E42" s="270" t="s">
        <v>574</v>
      </c>
      <c r="F42" s="271" t="s">
        <v>575</v>
      </c>
      <c r="G42" s="269">
        <v>2852</v>
      </c>
      <c r="H42" s="272" t="s">
        <v>692</v>
      </c>
      <c r="I42" s="273">
        <v>20400000</v>
      </c>
      <c r="J42" s="273">
        <v>17000000</v>
      </c>
      <c r="K42" s="273">
        <v>3400000</v>
      </c>
      <c r="L42" s="269">
        <v>1204</v>
      </c>
      <c r="M42" s="270" t="s">
        <v>693</v>
      </c>
      <c r="N42" s="273">
        <v>20400000</v>
      </c>
      <c r="O42" s="274" t="s">
        <v>697</v>
      </c>
      <c r="P42" s="269" t="s">
        <v>698</v>
      </c>
      <c r="Q42" s="269">
        <v>1110479006</v>
      </c>
      <c r="R42" s="269" t="s">
        <v>699</v>
      </c>
      <c r="S42" s="269" t="s">
        <v>581</v>
      </c>
    </row>
    <row r="43" spans="2:19" ht="168.75">
      <c r="B43" s="269" t="s">
        <v>587</v>
      </c>
      <c r="C43" s="269" t="s">
        <v>572</v>
      </c>
      <c r="D43" s="269" t="s">
        <v>573</v>
      </c>
      <c r="E43" s="270" t="s">
        <v>574</v>
      </c>
      <c r="F43" s="271" t="s">
        <v>575</v>
      </c>
      <c r="G43" s="269">
        <v>2853</v>
      </c>
      <c r="H43" s="272" t="s">
        <v>692</v>
      </c>
      <c r="I43" s="273">
        <v>24000000</v>
      </c>
      <c r="J43" s="273">
        <v>20000000</v>
      </c>
      <c r="K43" s="273">
        <v>4000000</v>
      </c>
      <c r="L43" s="269">
        <v>1198</v>
      </c>
      <c r="M43" s="270" t="s">
        <v>693</v>
      </c>
      <c r="N43" s="273">
        <v>24000000</v>
      </c>
      <c r="O43" s="274" t="s">
        <v>700</v>
      </c>
      <c r="P43" s="269" t="s">
        <v>701</v>
      </c>
      <c r="Q43" s="269">
        <v>1110544951</v>
      </c>
      <c r="R43" s="269" t="s">
        <v>702</v>
      </c>
      <c r="S43" s="269" t="s">
        <v>581</v>
      </c>
    </row>
    <row r="44" spans="2:19" ht="157.5">
      <c r="B44" s="269" t="s">
        <v>587</v>
      </c>
      <c r="C44" s="269" t="s">
        <v>572</v>
      </c>
      <c r="D44" s="269" t="s">
        <v>573</v>
      </c>
      <c r="E44" s="270" t="s">
        <v>574</v>
      </c>
      <c r="F44" s="271" t="s">
        <v>575</v>
      </c>
      <c r="G44" s="269">
        <v>2856</v>
      </c>
      <c r="H44" s="272" t="s">
        <v>692</v>
      </c>
      <c r="I44" s="273">
        <v>18000000</v>
      </c>
      <c r="J44" s="273">
        <v>18000000</v>
      </c>
      <c r="K44" s="273">
        <v>0</v>
      </c>
      <c r="L44" s="269">
        <v>1201</v>
      </c>
      <c r="M44" s="270" t="s">
        <v>693</v>
      </c>
      <c r="N44" s="273">
        <v>18000000</v>
      </c>
      <c r="O44" s="274" t="s">
        <v>703</v>
      </c>
      <c r="P44" s="269" t="s">
        <v>704</v>
      </c>
      <c r="Q44" s="269">
        <v>1110558714</v>
      </c>
      <c r="R44" s="269" t="s">
        <v>705</v>
      </c>
      <c r="S44" s="269" t="s">
        <v>581</v>
      </c>
    </row>
    <row r="45" spans="2:19" ht="157.5">
      <c r="B45" s="269" t="s">
        <v>587</v>
      </c>
      <c r="C45" s="269" t="s">
        <v>572</v>
      </c>
      <c r="D45" s="269" t="s">
        <v>573</v>
      </c>
      <c r="E45" s="270" t="s">
        <v>574</v>
      </c>
      <c r="F45" s="271" t="s">
        <v>575</v>
      </c>
      <c r="G45" s="269">
        <v>3038</v>
      </c>
      <c r="H45" s="272" t="s">
        <v>706</v>
      </c>
      <c r="I45" s="273">
        <v>22500000</v>
      </c>
      <c r="J45" s="273">
        <v>13500000</v>
      </c>
      <c r="K45" s="273">
        <v>9000000</v>
      </c>
      <c r="L45" s="269">
        <v>1203</v>
      </c>
      <c r="M45" s="270" t="s">
        <v>693</v>
      </c>
      <c r="N45" s="273">
        <v>22500000</v>
      </c>
      <c r="O45" s="274" t="s">
        <v>707</v>
      </c>
      <c r="P45" s="269" t="s">
        <v>708</v>
      </c>
      <c r="Q45" s="269">
        <v>80736335</v>
      </c>
      <c r="R45" s="269" t="s">
        <v>709</v>
      </c>
      <c r="S45" s="269" t="s">
        <v>581</v>
      </c>
    </row>
    <row r="46" spans="2:19" ht="157.5">
      <c r="B46" s="269" t="s">
        <v>587</v>
      </c>
      <c r="C46" s="269" t="s">
        <v>572</v>
      </c>
      <c r="D46" s="269" t="s">
        <v>573</v>
      </c>
      <c r="E46" s="270" t="s">
        <v>574</v>
      </c>
      <c r="F46" s="271" t="s">
        <v>610</v>
      </c>
      <c r="G46" s="269">
        <v>3039</v>
      </c>
      <c r="H46" s="272" t="s">
        <v>706</v>
      </c>
      <c r="I46" s="273">
        <v>19600000</v>
      </c>
      <c r="J46" s="273">
        <v>2800000</v>
      </c>
      <c r="K46" s="273">
        <v>16800000</v>
      </c>
      <c r="L46" s="269">
        <v>1339</v>
      </c>
      <c r="M46" s="270" t="s">
        <v>710</v>
      </c>
      <c r="N46" s="273">
        <v>19600000</v>
      </c>
      <c r="O46" s="274" t="s">
        <v>711</v>
      </c>
      <c r="P46" s="269" t="s">
        <v>712</v>
      </c>
      <c r="Q46" s="269">
        <v>1110504813</v>
      </c>
      <c r="R46" s="269" t="s">
        <v>713</v>
      </c>
      <c r="S46" s="269" t="s">
        <v>581</v>
      </c>
    </row>
    <row r="47" spans="2:19" ht="168.75">
      <c r="B47" s="269" t="s">
        <v>587</v>
      </c>
      <c r="C47" s="269" t="s">
        <v>572</v>
      </c>
      <c r="D47" s="269" t="s">
        <v>573</v>
      </c>
      <c r="E47" s="270" t="s">
        <v>574</v>
      </c>
      <c r="F47" s="271" t="s">
        <v>575</v>
      </c>
      <c r="G47" s="269">
        <v>3258</v>
      </c>
      <c r="H47" s="272" t="s">
        <v>714</v>
      </c>
      <c r="I47" s="273">
        <v>22400000</v>
      </c>
      <c r="J47" s="273">
        <v>12800000</v>
      </c>
      <c r="K47" s="273">
        <v>9600000</v>
      </c>
      <c r="L47" s="269">
        <v>1323</v>
      </c>
      <c r="M47" s="270" t="s">
        <v>715</v>
      </c>
      <c r="N47" s="273">
        <v>22400000</v>
      </c>
      <c r="O47" s="274" t="s">
        <v>716</v>
      </c>
      <c r="P47" s="269" t="s">
        <v>717</v>
      </c>
      <c r="Q47" s="269">
        <v>1106714276</v>
      </c>
      <c r="R47" s="269" t="s">
        <v>718</v>
      </c>
      <c r="S47" s="269" t="s">
        <v>581</v>
      </c>
    </row>
    <row r="48" spans="2:19" ht="157.5">
      <c r="B48" s="269" t="s">
        <v>587</v>
      </c>
      <c r="C48" s="269" t="s">
        <v>572</v>
      </c>
      <c r="D48" s="269" t="s">
        <v>573</v>
      </c>
      <c r="E48" s="270" t="s">
        <v>574</v>
      </c>
      <c r="F48" s="271" t="s">
        <v>575</v>
      </c>
      <c r="G48" s="269">
        <v>3303</v>
      </c>
      <c r="H48" s="272" t="s">
        <v>719</v>
      </c>
      <c r="I48" s="273">
        <v>18000000</v>
      </c>
      <c r="J48" s="273">
        <v>15000000</v>
      </c>
      <c r="K48" s="273">
        <v>3000000</v>
      </c>
      <c r="L48" s="269">
        <v>1415</v>
      </c>
      <c r="M48" s="270" t="s">
        <v>720</v>
      </c>
      <c r="N48" s="273">
        <v>18000000</v>
      </c>
      <c r="O48" s="274" t="s">
        <v>721</v>
      </c>
      <c r="P48" s="269" t="s">
        <v>722</v>
      </c>
      <c r="Q48" s="269">
        <v>1033728033</v>
      </c>
      <c r="R48" s="269" t="s">
        <v>723</v>
      </c>
      <c r="S48" s="269" t="s">
        <v>581</v>
      </c>
    </row>
    <row r="49" spans="2:19" ht="135">
      <c r="B49" s="269" t="s">
        <v>587</v>
      </c>
      <c r="C49" s="269" t="s">
        <v>572</v>
      </c>
      <c r="D49" s="269" t="s">
        <v>573</v>
      </c>
      <c r="E49" s="270" t="s">
        <v>574</v>
      </c>
      <c r="F49" s="271" t="s">
        <v>610</v>
      </c>
      <c r="G49" s="269">
        <v>3311</v>
      </c>
      <c r="H49" s="272" t="s">
        <v>719</v>
      </c>
      <c r="I49" s="273">
        <v>30000000</v>
      </c>
      <c r="J49" s="273">
        <v>25000000</v>
      </c>
      <c r="K49" s="273">
        <v>5000000</v>
      </c>
      <c r="L49" s="269">
        <v>1065</v>
      </c>
      <c r="M49" s="270" t="s">
        <v>679</v>
      </c>
      <c r="N49" s="273">
        <v>31800000</v>
      </c>
      <c r="O49" s="274" t="s">
        <v>724</v>
      </c>
      <c r="P49" s="269" t="s">
        <v>725</v>
      </c>
      <c r="Q49" s="269">
        <v>17345402</v>
      </c>
      <c r="R49" s="269" t="s">
        <v>726</v>
      </c>
      <c r="S49" s="269" t="s">
        <v>581</v>
      </c>
    </row>
    <row r="50" spans="2:19" ht="157.5">
      <c r="B50" s="269" t="s">
        <v>587</v>
      </c>
      <c r="C50" s="269" t="s">
        <v>572</v>
      </c>
      <c r="D50" s="269" t="s">
        <v>573</v>
      </c>
      <c r="E50" s="270" t="s">
        <v>574</v>
      </c>
      <c r="F50" s="271" t="s">
        <v>610</v>
      </c>
      <c r="G50" s="269">
        <v>3440</v>
      </c>
      <c r="H50" s="272" t="s">
        <v>727</v>
      </c>
      <c r="I50" s="273">
        <v>17000000</v>
      </c>
      <c r="J50" s="273">
        <v>13600000</v>
      </c>
      <c r="K50" s="273">
        <v>3400000</v>
      </c>
      <c r="L50" s="269">
        <v>1675</v>
      </c>
      <c r="M50" s="270" t="s">
        <v>728</v>
      </c>
      <c r="N50" s="273">
        <v>17000000</v>
      </c>
      <c r="O50" s="274" t="s">
        <v>729</v>
      </c>
      <c r="P50" s="269" t="s">
        <v>730</v>
      </c>
      <c r="Q50" s="269">
        <v>1110560643</v>
      </c>
      <c r="R50" s="269" t="s">
        <v>731</v>
      </c>
      <c r="S50" s="269" t="s">
        <v>581</v>
      </c>
    </row>
    <row r="51" spans="2:19" ht="135">
      <c r="B51" s="269" t="s">
        <v>587</v>
      </c>
      <c r="C51" s="269" t="s">
        <v>572</v>
      </c>
      <c r="D51" s="269" t="s">
        <v>573</v>
      </c>
      <c r="E51" s="270" t="s">
        <v>574</v>
      </c>
      <c r="F51" s="271" t="s">
        <v>610</v>
      </c>
      <c r="G51" s="269">
        <v>3441</v>
      </c>
      <c r="H51" s="272" t="s">
        <v>727</v>
      </c>
      <c r="I51" s="273">
        <v>30000000</v>
      </c>
      <c r="J51" s="273">
        <v>25000000</v>
      </c>
      <c r="K51" s="273">
        <v>5000000</v>
      </c>
      <c r="L51" s="269">
        <v>1681</v>
      </c>
      <c r="M51" s="270" t="s">
        <v>728</v>
      </c>
      <c r="N51" s="273">
        <v>30000000</v>
      </c>
      <c r="O51" s="274" t="s">
        <v>732</v>
      </c>
      <c r="P51" s="269" t="s">
        <v>733</v>
      </c>
      <c r="Q51" s="269">
        <v>28559981</v>
      </c>
      <c r="R51" s="269" t="s">
        <v>734</v>
      </c>
      <c r="S51" s="269" t="s">
        <v>581</v>
      </c>
    </row>
    <row r="52" spans="2:19" ht="180">
      <c r="B52" s="269" t="s">
        <v>587</v>
      </c>
      <c r="C52" s="269" t="s">
        <v>572</v>
      </c>
      <c r="D52" s="269" t="s">
        <v>573</v>
      </c>
      <c r="E52" s="270" t="s">
        <v>574</v>
      </c>
      <c r="F52" s="271" t="s">
        <v>610</v>
      </c>
      <c r="G52" s="269">
        <v>3465</v>
      </c>
      <c r="H52" s="272" t="s">
        <v>735</v>
      </c>
      <c r="I52" s="273">
        <v>22500000</v>
      </c>
      <c r="J52" s="273">
        <v>22500000</v>
      </c>
      <c r="K52" s="273">
        <v>0</v>
      </c>
      <c r="L52" s="269">
        <v>1637</v>
      </c>
      <c r="M52" s="270" t="s">
        <v>736</v>
      </c>
      <c r="N52" s="273">
        <v>22500000</v>
      </c>
      <c r="O52" s="274" t="s">
        <v>737</v>
      </c>
      <c r="P52" s="269" t="s">
        <v>738</v>
      </c>
      <c r="Q52" s="269">
        <v>1110475304</v>
      </c>
      <c r="R52" s="269" t="s">
        <v>739</v>
      </c>
      <c r="S52" s="269" t="s">
        <v>581</v>
      </c>
    </row>
    <row r="53" spans="2:19" ht="168.75">
      <c r="B53" s="269" t="s">
        <v>587</v>
      </c>
      <c r="C53" s="269" t="s">
        <v>572</v>
      </c>
      <c r="D53" s="269" t="s">
        <v>573</v>
      </c>
      <c r="E53" s="270" t="s">
        <v>574</v>
      </c>
      <c r="F53" s="271" t="s">
        <v>575</v>
      </c>
      <c r="G53" s="269">
        <v>3487</v>
      </c>
      <c r="H53" s="272" t="s">
        <v>735</v>
      </c>
      <c r="I53" s="273">
        <v>14400000</v>
      </c>
      <c r="J53" s="273">
        <v>9600000</v>
      </c>
      <c r="K53" s="273">
        <v>4800000</v>
      </c>
      <c r="L53" s="269">
        <v>1202</v>
      </c>
      <c r="M53" s="270" t="s">
        <v>693</v>
      </c>
      <c r="N53" s="273">
        <v>14400000</v>
      </c>
      <c r="O53" s="274" t="s">
        <v>740</v>
      </c>
      <c r="P53" s="269" t="s">
        <v>741</v>
      </c>
      <c r="Q53" s="269">
        <v>65780436</v>
      </c>
      <c r="R53" s="269" t="s">
        <v>742</v>
      </c>
      <c r="S53" s="269" t="s">
        <v>581</v>
      </c>
    </row>
    <row r="54" spans="2:19" ht="135">
      <c r="B54" s="269" t="s">
        <v>587</v>
      </c>
      <c r="C54" s="269" t="s">
        <v>572</v>
      </c>
      <c r="D54" s="269" t="s">
        <v>573</v>
      </c>
      <c r="E54" s="270" t="s">
        <v>574</v>
      </c>
      <c r="F54" s="271" t="s">
        <v>610</v>
      </c>
      <c r="G54" s="269">
        <v>3650</v>
      </c>
      <c r="H54" s="272" t="s">
        <v>743</v>
      </c>
      <c r="I54" s="273">
        <v>20000000</v>
      </c>
      <c r="J54" s="273">
        <v>16000000</v>
      </c>
      <c r="K54" s="273">
        <v>4000000</v>
      </c>
      <c r="L54" s="269">
        <v>1784</v>
      </c>
      <c r="M54" s="270" t="s">
        <v>744</v>
      </c>
      <c r="N54" s="273">
        <v>20000000</v>
      </c>
      <c r="O54" s="274" t="s">
        <v>745</v>
      </c>
      <c r="P54" s="269" t="s">
        <v>746</v>
      </c>
      <c r="Q54" s="269">
        <v>1110549225</v>
      </c>
      <c r="R54" s="269" t="s">
        <v>747</v>
      </c>
      <c r="S54" s="269" t="s">
        <v>581</v>
      </c>
    </row>
    <row r="55" spans="2:19" ht="157.5">
      <c r="B55" s="269" t="s">
        <v>587</v>
      </c>
      <c r="C55" s="269" t="s">
        <v>572</v>
      </c>
      <c r="D55" s="269" t="s">
        <v>573</v>
      </c>
      <c r="E55" s="270" t="s">
        <v>574</v>
      </c>
      <c r="F55" s="271" t="s">
        <v>610</v>
      </c>
      <c r="G55" s="269">
        <v>3683</v>
      </c>
      <c r="H55" s="272" t="s">
        <v>748</v>
      </c>
      <c r="I55" s="273">
        <v>17000000</v>
      </c>
      <c r="J55" s="273">
        <v>13600000</v>
      </c>
      <c r="K55" s="273">
        <v>3400000</v>
      </c>
      <c r="L55" s="269">
        <v>1791</v>
      </c>
      <c r="M55" s="270" t="s">
        <v>744</v>
      </c>
      <c r="N55" s="273">
        <v>17000000</v>
      </c>
      <c r="O55" s="274" t="s">
        <v>749</v>
      </c>
      <c r="P55" s="269" t="s">
        <v>750</v>
      </c>
      <c r="Q55" s="269">
        <v>1110585133</v>
      </c>
      <c r="R55" s="269" t="s">
        <v>751</v>
      </c>
      <c r="S55" s="269" t="s">
        <v>581</v>
      </c>
    </row>
    <row r="56" spans="2:19" ht="157.5">
      <c r="B56" s="269" t="s">
        <v>587</v>
      </c>
      <c r="C56" s="269" t="s">
        <v>572</v>
      </c>
      <c r="D56" s="269" t="s">
        <v>573</v>
      </c>
      <c r="E56" s="270" t="s">
        <v>574</v>
      </c>
      <c r="F56" s="271" t="s">
        <v>575</v>
      </c>
      <c r="G56" s="269">
        <v>3692</v>
      </c>
      <c r="H56" s="272" t="s">
        <v>748</v>
      </c>
      <c r="I56" s="273">
        <v>30000000</v>
      </c>
      <c r="J56" s="273">
        <v>20000000</v>
      </c>
      <c r="K56" s="273">
        <v>10000000</v>
      </c>
      <c r="L56" s="269">
        <v>1062</v>
      </c>
      <c r="M56" s="270" t="s">
        <v>679</v>
      </c>
      <c r="N56" s="273">
        <v>31800000</v>
      </c>
      <c r="O56" s="274" t="s">
        <v>752</v>
      </c>
      <c r="P56" s="269" t="s">
        <v>753</v>
      </c>
      <c r="Q56" s="269">
        <v>14396212</v>
      </c>
      <c r="R56" s="269" t="s">
        <v>754</v>
      </c>
      <c r="S56" s="269" t="s">
        <v>581</v>
      </c>
    </row>
    <row r="57" spans="2:19" ht="236.25">
      <c r="B57" s="269" t="s">
        <v>587</v>
      </c>
      <c r="C57" s="269" t="s">
        <v>572</v>
      </c>
      <c r="D57" s="269" t="s">
        <v>573</v>
      </c>
      <c r="E57" s="270" t="s">
        <v>574</v>
      </c>
      <c r="F57" s="271" t="s">
        <v>575</v>
      </c>
      <c r="G57" s="269">
        <v>3800</v>
      </c>
      <c r="H57" s="272" t="s">
        <v>755</v>
      </c>
      <c r="I57" s="273">
        <v>84500000</v>
      </c>
      <c r="J57" s="273">
        <v>84499360</v>
      </c>
      <c r="K57" s="273">
        <v>640</v>
      </c>
      <c r="L57" s="269">
        <v>1698</v>
      </c>
      <c r="M57" s="270" t="s">
        <v>756</v>
      </c>
      <c r="N57" s="273">
        <v>84500000</v>
      </c>
      <c r="O57" s="274" t="s">
        <v>757</v>
      </c>
      <c r="P57" s="269" t="s">
        <v>758</v>
      </c>
      <c r="Q57" s="269">
        <v>900981967</v>
      </c>
      <c r="R57" s="269" t="s">
        <v>759</v>
      </c>
      <c r="S57" s="269" t="s">
        <v>581</v>
      </c>
    </row>
    <row r="58" spans="2:19" ht="157.5">
      <c r="B58" s="269" t="s">
        <v>587</v>
      </c>
      <c r="C58" s="269" t="s">
        <v>572</v>
      </c>
      <c r="D58" s="269" t="s">
        <v>573</v>
      </c>
      <c r="E58" s="270" t="s">
        <v>574</v>
      </c>
      <c r="F58" s="271" t="s">
        <v>575</v>
      </c>
      <c r="G58" s="269">
        <v>3811</v>
      </c>
      <c r="H58" s="272" t="s">
        <v>760</v>
      </c>
      <c r="I58" s="273">
        <v>15000000</v>
      </c>
      <c r="J58" s="273">
        <v>6000000</v>
      </c>
      <c r="K58" s="273">
        <v>9000000</v>
      </c>
      <c r="L58" s="269">
        <v>1207</v>
      </c>
      <c r="M58" s="270" t="s">
        <v>693</v>
      </c>
      <c r="N58" s="273">
        <v>15000000</v>
      </c>
      <c r="O58" s="274" t="s">
        <v>761</v>
      </c>
      <c r="P58" s="269" t="s">
        <v>762</v>
      </c>
      <c r="Q58" s="269">
        <v>1005690648</v>
      </c>
      <c r="R58" s="269" t="s">
        <v>763</v>
      </c>
      <c r="S58" s="269" t="s">
        <v>581</v>
      </c>
    </row>
    <row r="59" spans="2:19" ht="157.5">
      <c r="B59" s="269" t="s">
        <v>587</v>
      </c>
      <c r="C59" s="269" t="s">
        <v>572</v>
      </c>
      <c r="D59" s="269" t="s">
        <v>573</v>
      </c>
      <c r="E59" s="270" t="s">
        <v>574</v>
      </c>
      <c r="F59" s="271" t="s">
        <v>575</v>
      </c>
      <c r="G59" s="269">
        <v>3811</v>
      </c>
      <c r="H59" s="272" t="s">
        <v>760</v>
      </c>
      <c r="I59" s="273">
        <v>6000000</v>
      </c>
      <c r="J59" s="273">
        <v>3000000</v>
      </c>
      <c r="K59" s="273">
        <v>3000000</v>
      </c>
      <c r="L59" s="269">
        <v>1438</v>
      </c>
      <c r="M59" s="270" t="s">
        <v>764</v>
      </c>
      <c r="N59" s="273">
        <v>6000000</v>
      </c>
      <c r="O59" s="274" t="s">
        <v>761</v>
      </c>
      <c r="P59" s="269" t="s">
        <v>762</v>
      </c>
      <c r="Q59" s="269">
        <v>1005690648</v>
      </c>
      <c r="R59" s="269" t="s">
        <v>763</v>
      </c>
      <c r="S59" s="269" t="s">
        <v>581</v>
      </c>
    </row>
    <row r="60" spans="2:19" ht="236.25">
      <c r="B60" s="269" t="s">
        <v>587</v>
      </c>
      <c r="C60" s="269" t="s">
        <v>572</v>
      </c>
      <c r="D60" s="269" t="s">
        <v>573</v>
      </c>
      <c r="E60" s="270" t="s">
        <v>574</v>
      </c>
      <c r="F60" s="271" t="s">
        <v>610</v>
      </c>
      <c r="G60" s="269">
        <v>3812</v>
      </c>
      <c r="H60" s="272" t="s">
        <v>760</v>
      </c>
      <c r="I60" s="273">
        <v>38100000</v>
      </c>
      <c r="J60" s="273">
        <v>6350000</v>
      </c>
      <c r="K60" s="273">
        <v>31750000</v>
      </c>
      <c r="L60" s="269">
        <v>1636</v>
      </c>
      <c r="M60" s="270" t="s">
        <v>736</v>
      </c>
      <c r="N60" s="273">
        <v>38100000</v>
      </c>
      <c r="O60" s="274" t="s">
        <v>765</v>
      </c>
      <c r="P60" s="269" t="s">
        <v>766</v>
      </c>
      <c r="Q60" s="269">
        <v>1110448502</v>
      </c>
      <c r="R60" s="269" t="s">
        <v>767</v>
      </c>
      <c r="S60" s="269" t="s">
        <v>581</v>
      </c>
    </row>
    <row r="61" spans="2:19" ht="146.25">
      <c r="B61" s="269" t="s">
        <v>587</v>
      </c>
      <c r="C61" s="269" t="s">
        <v>572</v>
      </c>
      <c r="D61" s="269" t="s">
        <v>573</v>
      </c>
      <c r="E61" s="270" t="s">
        <v>574</v>
      </c>
      <c r="F61" s="271" t="s">
        <v>610</v>
      </c>
      <c r="G61" s="269">
        <v>3821</v>
      </c>
      <c r="H61" s="272" t="s">
        <v>760</v>
      </c>
      <c r="I61" s="273">
        <v>14400000</v>
      </c>
      <c r="J61" s="273">
        <v>7200000</v>
      </c>
      <c r="K61" s="273">
        <v>7200000</v>
      </c>
      <c r="L61" s="269">
        <v>1680</v>
      </c>
      <c r="M61" s="270" t="s">
        <v>728</v>
      </c>
      <c r="N61" s="273">
        <v>14400000</v>
      </c>
      <c r="O61" s="274" t="s">
        <v>768</v>
      </c>
      <c r="P61" s="269" t="s">
        <v>769</v>
      </c>
      <c r="Q61" s="269">
        <v>38245603</v>
      </c>
      <c r="R61" s="269" t="s">
        <v>770</v>
      </c>
      <c r="S61" s="269" t="s">
        <v>581</v>
      </c>
    </row>
    <row r="62" spans="2:19" ht="135">
      <c r="B62" s="269" t="s">
        <v>587</v>
      </c>
      <c r="C62" s="269" t="s">
        <v>572</v>
      </c>
      <c r="D62" s="269" t="s">
        <v>573</v>
      </c>
      <c r="E62" s="270" t="s">
        <v>574</v>
      </c>
      <c r="F62" s="271" t="s">
        <v>610</v>
      </c>
      <c r="G62" s="269">
        <v>3847</v>
      </c>
      <c r="H62" s="272" t="s">
        <v>760</v>
      </c>
      <c r="I62" s="273">
        <v>15000000</v>
      </c>
      <c r="J62" s="273">
        <v>12000000</v>
      </c>
      <c r="K62" s="273">
        <v>3000000</v>
      </c>
      <c r="L62" s="269">
        <v>1933</v>
      </c>
      <c r="M62" s="270" t="s">
        <v>771</v>
      </c>
      <c r="N62" s="273">
        <v>15000000</v>
      </c>
      <c r="O62" s="274" t="s">
        <v>772</v>
      </c>
      <c r="P62" s="269" t="s">
        <v>773</v>
      </c>
      <c r="Q62" s="269">
        <v>1234643883</v>
      </c>
      <c r="R62" s="269" t="s">
        <v>774</v>
      </c>
      <c r="S62" s="269" t="s">
        <v>581</v>
      </c>
    </row>
    <row r="63" spans="2:19" ht="146.25">
      <c r="B63" s="269" t="s">
        <v>587</v>
      </c>
      <c r="C63" s="269" t="s">
        <v>572</v>
      </c>
      <c r="D63" s="269" t="s">
        <v>573</v>
      </c>
      <c r="E63" s="270" t="s">
        <v>574</v>
      </c>
      <c r="F63" s="271" t="s">
        <v>610</v>
      </c>
      <c r="G63" s="269">
        <v>3848</v>
      </c>
      <c r="H63" s="272" t="s">
        <v>760</v>
      </c>
      <c r="I63" s="273">
        <v>14000000</v>
      </c>
      <c r="J63" s="273">
        <v>11200000</v>
      </c>
      <c r="K63" s="273">
        <v>2800000</v>
      </c>
      <c r="L63" s="269">
        <v>1934</v>
      </c>
      <c r="M63" s="270" t="s">
        <v>771</v>
      </c>
      <c r="N63" s="273">
        <v>14000000</v>
      </c>
      <c r="O63" s="274" t="s">
        <v>775</v>
      </c>
      <c r="P63" s="269" t="s">
        <v>776</v>
      </c>
      <c r="Q63" s="269">
        <v>1193602434</v>
      </c>
      <c r="R63" s="269" t="s">
        <v>777</v>
      </c>
      <c r="S63" s="269" t="s">
        <v>581</v>
      </c>
    </row>
    <row r="64" spans="2:19" ht="168.75">
      <c r="B64" s="269" t="s">
        <v>587</v>
      </c>
      <c r="C64" s="269" t="s">
        <v>572</v>
      </c>
      <c r="D64" s="269" t="s">
        <v>573</v>
      </c>
      <c r="E64" s="270" t="s">
        <v>574</v>
      </c>
      <c r="F64" s="271" t="s">
        <v>575</v>
      </c>
      <c r="G64" s="269">
        <v>3871</v>
      </c>
      <c r="H64" s="272" t="s">
        <v>778</v>
      </c>
      <c r="I64" s="273">
        <v>18000000</v>
      </c>
      <c r="J64" s="273">
        <v>3600000</v>
      </c>
      <c r="K64" s="273">
        <v>14400000</v>
      </c>
      <c r="L64" s="269">
        <v>1930</v>
      </c>
      <c r="M64" s="270" t="s">
        <v>771</v>
      </c>
      <c r="N64" s="273">
        <v>18000000</v>
      </c>
      <c r="O64" s="274" t="s">
        <v>779</v>
      </c>
      <c r="P64" s="269" t="s">
        <v>780</v>
      </c>
      <c r="Q64" s="269">
        <v>1110514895</v>
      </c>
      <c r="R64" s="269" t="s">
        <v>781</v>
      </c>
      <c r="S64" s="269" t="s">
        <v>581</v>
      </c>
    </row>
    <row r="65" spans="2:19" ht="213.75">
      <c r="B65" s="269" t="s">
        <v>587</v>
      </c>
      <c r="C65" s="269" t="s">
        <v>572</v>
      </c>
      <c r="D65" s="269" t="s">
        <v>573</v>
      </c>
      <c r="E65" s="270" t="s">
        <v>574</v>
      </c>
      <c r="F65" s="271" t="s">
        <v>575</v>
      </c>
      <c r="G65" s="269">
        <v>3872</v>
      </c>
      <c r="H65" s="272" t="s">
        <v>778</v>
      </c>
      <c r="I65" s="273">
        <v>30000000</v>
      </c>
      <c r="J65" s="273">
        <v>10000000</v>
      </c>
      <c r="K65" s="273">
        <v>20000000</v>
      </c>
      <c r="L65" s="269">
        <v>1931</v>
      </c>
      <c r="M65" s="270" t="s">
        <v>771</v>
      </c>
      <c r="N65" s="273">
        <v>30000000</v>
      </c>
      <c r="O65" s="274" t="s">
        <v>782</v>
      </c>
      <c r="P65" s="269" t="s">
        <v>783</v>
      </c>
      <c r="Q65" s="269">
        <v>9807815</v>
      </c>
      <c r="R65" s="269" t="s">
        <v>784</v>
      </c>
      <c r="S65" s="269" t="s">
        <v>581</v>
      </c>
    </row>
    <row r="66" spans="2:19" ht="180">
      <c r="B66" s="269" t="s">
        <v>587</v>
      </c>
      <c r="C66" s="269" t="s">
        <v>572</v>
      </c>
      <c r="D66" s="269" t="s">
        <v>573</v>
      </c>
      <c r="E66" s="270" t="s">
        <v>574</v>
      </c>
      <c r="F66" s="271" t="s">
        <v>610</v>
      </c>
      <c r="G66" s="269">
        <v>3941</v>
      </c>
      <c r="H66" s="272" t="s">
        <v>785</v>
      </c>
      <c r="I66" s="273">
        <v>17000000</v>
      </c>
      <c r="J66" s="273">
        <v>10200000</v>
      </c>
      <c r="K66" s="273">
        <v>6800000</v>
      </c>
      <c r="L66" s="269">
        <v>1676</v>
      </c>
      <c r="M66" s="270" t="s">
        <v>728</v>
      </c>
      <c r="N66" s="273">
        <v>17000000</v>
      </c>
      <c r="O66" s="274" t="s">
        <v>786</v>
      </c>
      <c r="P66" s="269" t="s">
        <v>787</v>
      </c>
      <c r="Q66" s="269">
        <v>1110537898</v>
      </c>
      <c r="R66" s="269" t="s">
        <v>788</v>
      </c>
      <c r="S66" s="269" t="s">
        <v>581</v>
      </c>
    </row>
    <row r="67" spans="2:19" ht="180">
      <c r="B67" s="269" t="s">
        <v>587</v>
      </c>
      <c r="C67" s="269" t="s">
        <v>572</v>
      </c>
      <c r="D67" s="269" t="s">
        <v>573</v>
      </c>
      <c r="E67" s="270" t="s">
        <v>574</v>
      </c>
      <c r="F67" s="271" t="s">
        <v>610</v>
      </c>
      <c r="G67" s="269">
        <v>3941</v>
      </c>
      <c r="H67" s="272" t="s">
        <v>785</v>
      </c>
      <c r="I67" s="273">
        <v>3400000</v>
      </c>
      <c r="J67" s="273">
        <v>3000000</v>
      </c>
      <c r="K67" s="273">
        <v>400000</v>
      </c>
      <c r="L67" s="269">
        <v>2014</v>
      </c>
      <c r="M67" s="270" t="s">
        <v>789</v>
      </c>
      <c r="N67" s="273">
        <v>3400000</v>
      </c>
      <c r="O67" s="274" t="s">
        <v>786</v>
      </c>
      <c r="P67" s="269" t="s">
        <v>787</v>
      </c>
      <c r="Q67" s="269">
        <v>1110537898</v>
      </c>
      <c r="R67" s="269" t="s">
        <v>788</v>
      </c>
      <c r="S67" s="269" t="s">
        <v>581</v>
      </c>
    </row>
    <row r="68" spans="2:19" ht="168.75">
      <c r="B68" s="269" t="s">
        <v>587</v>
      </c>
      <c r="C68" s="269" t="s">
        <v>572</v>
      </c>
      <c r="D68" s="269" t="s">
        <v>573</v>
      </c>
      <c r="E68" s="270" t="s">
        <v>574</v>
      </c>
      <c r="F68" s="271" t="s">
        <v>575</v>
      </c>
      <c r="G68" s="269">
        <v>3942</v>
      </c>
      <c r="H68" s="272" t="s">
        <v>785</v>
      </c>
      <c r="I68" s="273">
        <v>20000000</v>
      </c>
      <c r="J68" s="273">
        <v>0</v>
      </c>
      <c r="K68" s="273">
        <v>20000000</v>
      </c>
      <c r="L68" s="269">
        <v>1932</v>
      </c>
      <c r="M68" s="270" t="s">
        <v>771</v>
      </c>
      <c r="N68" s="273">
        <v>20000000</v>
      </c>
      <c r="O68" s="274" t="s">
        <v>790</v>
      </c>
      <c r="P68" s="269" t="s">
        <v>791</v>
      </c>
      <c r="Q68" s="269">
        <v>1110504378</v>
      </c>
      <c r="R68" s="269" t="s">
        <v>792</v>
      </c>
      <c r="S68" s="269" t="s">
        <v>581</v>
      </c>
    </row>
    <row r="69" spans="2:19" ht="146.25">
      <c r="B69" s="269" t="s">
        <v>587</v>
      </c>
      <c r="C69" s="269" t="s">
        <v>572</v>
      </c>
      <c r="D69" s="269" t="s">
        <v>573</v>
      </c>
      <c r="E69" s="270" t="s">
        <v>574</v>
      </c>
      <c r="F69" s="271" t="s">
        <v>610</v>
      </c>
      <c r="G69" s="269">
        <v>3950</v>
      </c>
      <c r="H69" s="272" t="s">
        <v>793</v>
      </c>
      <c r="I69" s="273">
        <v>15600000</v>
      </c>
      <c r="J69" s="273">
        <v>10400000</v>
      </c>
      <c r="K69" s="273">
        <v>5200000</v>
      </c>
      <c r="L69" s="269">
        <v>1935</v>
      </c>
      <c r="M69" s="270" t="s">
        <v>771</v>
      </c>
      <c r="N69" s="273">
        <v>15600000</v>
      </c>
      <c r="O69" s="274" t="s">
        <v>794</v>
      </c>
      <c r="P69" s="269" t="s">
        <v>795</v>
      </c>
      <c r="Q69" s="269">
        <v>1007865862</v>
      </c>
      <c r="R69" s="269" t="s">
        <v>796</v>
      </c>
      <c r="S69" s="269" t="s">
        <v>581</v>
      </c>
    </row>
    <row r="70" spans="2:19" ht="168.75">
      <c r="B70" s="269" t="s">
        <v>587</v>
      </c>
      <c r="C70" s="269" t="s">
        <v>572</v>
      </c>
      <c r="D70" s="269" t="s">
        <v>573</v>
      </c>
      <c r="E70" s="270" t="s">
        <v>574</v>
      </c>
      <c r="F70" s="271" t="s">
        <v>575</v>
      </c>
      <c r="G70" s="269">
        <v>3963</v>
      </c>
      <c r="H70" s="272" t="s">
        <v>793</v>
      </c>
      <c r="I70" s="273">
        <v>20000000</v>
      </c>
      <c r="J70" s="273">
        <v>16000000</v>
      </c>
      <c r="K70" s="273">
        <v>4000000</v>
      </c>
      <c r="L70" s="269">
        <v>1929</v>
      </c>
      <c r="M70" s="270" t="s">
        <v>771</v>
      </c>
      <c r="N70" s="273">
        <v>20000000</v>
      </c>
      <c r="O70" s="274" t="s">
        <v>797</v>
      </c>
      <c r="P70" s="269" t="s">
        <v>798</v>
      </c>
      <c r="Q70" s="269">
        <v>1110444670</v>
      </c>
      <c r="R70" s="269" t="s">
        <v>799</v>
      </c>
      <c r="S70" s="269" t="s">
        <v>581</v>
      </c>
    </row>
    <row r="71" spans="2:19" ht="157.5">
      <c r="B71" s="269" t="s">
        <v>587</v>
      </c>
      <c r="C71" s="269" t="s">
        <v>572</v>
      </c>
      <c r="D71" s="269" t="s">
        <v>573</v>
      </c>
      <c r="E71" s="270" t="s">
        <v>574</v>
      </c>
      <c r="F71" s="271" t="s">
        <v>575</v>
      </c>
      <c r="G71" s="269">
        <v>4158</v>
      </c>
      <c r="H71" s="272" t="s">
        <v>800</v>
      </c>
      <c r="I71" s="273">
        <v>19000000</v>
      </c>
      <c r="J71" s="273">
        <v>11400000</v>
      </c>
      <c r="K71" s="273">
        <v>7600000</v>
      </c>
      <c r="L71" s="269">
        <v>1928</v>
      </c>
      <c r="M71" s="270" t="s">
        <v>771</v>
      </c>
      <c r="N71" s="273">
        <v>19000000</v>
      </c>
      <c r="O71" s="274" t="s">
        <v>801</v>
      </c>
      <c r="P71" s="269" t="s">
        <v>802</v>
      </c>
      <c r="Q71" s="269">
        <v>65759751</v>
      </c>
      <c r="R71" s="269" t="s">
        <v>803</v>
      </c>
      <c r="S71" s="269" t="s">
        <v>581</v>
      </c>
    </row>
    <row r="72" spans="2:19" ht="135">
      <c r="B72" s="269" t="s">
        <v>587</v>
      </c>
      <c r="C72" s="269" t="s">
        <v>572</v>
      </c>
      <c r="D72" s="269" t="s">
        <v>573</v>
      </c>
      <c r="E72" s="270" t="s">
        <v>574</v>
      </c>
      <c r="F72" s="271" t="s">
        <v>610</v>
      </c>
      <c r="G72" s="269">
        <v>4256</v>
      </c>
      <c r="H72" s="272" t="s">
        <v>804</v>
      </c>
      <c r="I72" s="273">
        <v>16000000</v>
      </c>
      <c r="J72" s="273">
        <v>12000000</v>
      </c>
      <c r="K72" s="273">
        <v>4000000</v>
      </c>
      <c r="L72" s="269">
        <v>2344</v>
      </c>
      <c r="M72" s="270" t="s">
        <v>805</v>
      </c>
      <c r="N72" s="273">
        <v>16000000</v>
      </c>
      <c r="O72" s="274" t="s">
        <v>806</v>
      </c>
      <c r="P72" s="269" t="s">
        <v>807</v>
      </c>
      <c r="Q72" s="269">
        <v>1110475543</v>
      </c>
      <c r="R72" s="269" t="s">
        <v>808</v>
      </c>
      <c r="S72" s="269" t="s">
        <v>581</v>
      </c>
    </row>
    <row r="73" spans="2:19" ht="135">
      <c r="B73" s="269" t="s">
        <v>587</v>
      </c>
      <c r="C73" s="269" t="s">
        <v>572</v>
      </c>
      <c r="D73" s="269" t="s">
        <v>573</v>
      </c>
      <c r="E73" s="270" t="s">
        <v>574</v>
      </c>
      <c r="F73" s="271" t="s">
        <v>610</v>
      </c>
      <c r="G73" s="269">
        <v>4272</v>
      </c>
      <c r="H73" s="272" t="s">
        <v>809</v>
      </c>
      <c r="I73" s="273">
        <v>12000000</v>
      </c>
      <c r="J73" s="273">
        <v>6000000</v>
      </c>
      <c r="K73" s="273">
        <v>6000000</v>
      </c>
      <c r="L73" s="269">
        <v>2313</v>
      </c>
      <c r="M73" s="270" t="s">
        <v>810</v>
      </c>
      <c r="N73" s="273">
        <v>12000000</v>
      </c>
      <c r="O73" s="274" t="s">
        <v>811</v>
      </c>
      <c r="P73" s="269" t="s">
        <v>812</v>
      </c>
      <c r="Q73" s="269">
        <v>1110474055</v>
      </c>
      <c r="R73" s="269" t="s">
        <v>813</v>
      </c>
      <c r="S73" s="269" t="s">
        <v>581</v>
      </c>
    </row>
    <row r="74" spans="2:19" ht="135">
      <c r="B74" s="269" t="s">
        <v>587</v>
      </c>
      <c r="C74" s="269" t="s">
        <v>572</v>
      </c>
      <c r="D74" s="269" t="s">
        <v>573</v>
      </c>
      <c r="E74" s="270" t="s">
        <v>574</v>
      </c>
      <c r="F74" s="271" t="s">
        <v>610</v>
      </c>
      <c r="G74" s="269">
        <v>4274</v>
      </c>
      <c r="H74" s="272" t="s">
        <v>809</v>
      </c>
      <c r="I74" s="273">
        <v>16000000</v>
      </c>
      <c r="J74" s="273">
        <v>12000000</v>
      </c>
      <c r="K74" s="273">
        <v>4000000</v>
      </c>
      <c r="L74" s="269">
        <v>2312</v>
      </c>
      <c r="M74" s="270" t="s">
        <v>810</v>
      </c>
      <c r="N74" s="273">
        <v>16000000</v>
      </c>
      <c r="O74" s="274" t="s">
        <v>814</v>
      </c>
      <c r="P74" s="269" t="s">
        <v>815</v>
      </c>
      <c r="Q74" s="269">
        <v>5937038</v>
      </c>
      <c r="R74" s="269" t="s">
        <v>816</v>
      </c>
      <c r="S74" s="269" t="s">
        <v>581</v>
      </c>
    </row>
    <row r="75" spans="2:19" ht="157.5">
      <c r="B75" s="269" t="s">
        <v>587</v>
      </c>
      <c r="C75" s="269" t="s">
        <v>572</v>
      </c>
      <c r="D75" s="269" t="s">
        <v>573</v>
      </c>
      <c r="E75" s="270" t="s">
        <v>574</v>
      </c>
      <c r="F75" s="271" t="s">
        <v>575</v>
      </c>
      <c r="G75" s="269">
        <v>4276</v>
      </c>
      <c r="H75" s="272" t="s">
        <v>809</v>
      </c>
      <c r="I75" s="273">
        <v>12800000</v>
      </c>
      <c r="J75" s="273">
        <v>9600000</v>
      </c>
      <c r="K75" s="273">
        <v>3200000</v>
      </c>
      <c r="L75" s="269">
        <v>2309</v>
      </c>
      <c r="M75" s="270" t="s">
        <v>810</v>
      </c>
      <c r="N75" s="273">
        <v>12800000</v>
      </c>
      <c r="O75" s="274" t="s">
        <v>817</v>
      </c>
      <c r="P75" s="269" t="s">
        <v>818</v>
      </c>
      <c r="Q75" s="269">
        <v>1110544610</v>
      </c>
      <c r="R75" s="269" t="s">
        <v>819</v>
      </c>
      <c r="S75" s="269" t="s">
        <v>581</v>
      </c>
    </row>
    <row r="76" spans="2:19" ht="157.5">
      <c r="B76" s="269" t="s">
        <v>587</v>
      </c>
      <c r="C76" s="269" t="s">
        <v>572</v>
      </c>
      <c r="D76" s="269" t="s">
        <v>573</v>
      </c>
      <c r="E76" s="270" t="s">
        <v>574</v>
      </c>
      <c r="F76" s="271" t="s">
        <v>575</v>
      </c>
      <c r="G76" s="269">
        <v>4281</v>
      </c>
      <c r="H76" s="272" t="s">
        <v>809</v>
      </c>
      <c r="I76" s="273">
        <v>12000000</v>
      </c>
      <c r="J76" s="273">
        <v>9000000</v>
      </c>
      <c r="K76" s="273">
        <v>3000000</v>
      </c>
      <c r="L76" s="269">
        <v>2307</v>
      </c>
      <c r="M76" s="270" t="s">
        <v>810</v>
      </c>
      <c r="N76" s="273">
        <v>12000000</v>
      </c>
      <c r="O76" s="274" t="s">
        <v>820</v>
      </c>
      <c r="P76" s="269" t="s">
        <v>821</v>
      </c>
      <c r="Q76" s="269">
        <v>1006116990</v>
      </c>
      <c r="R76" s="269" t="s">
        <v>822</v>
      </c>
      <c r="S76" s="269" t="s">
        <v>581</v>
      </c>
    </row>
    <row r="77" spans="2:19" ht="337.5">
      <c r="B77" s="269" t="s">
        <v>587</v>
      </c>
      <c r="C77" s="269" t="s">
        <v>572</v>
      </c>
      <c r="D77" s="269" t="s">
        <v>573</v>
      </c>
      <c r="E77" s="270" t="s">
        <v>574</v>
      </c>
      <c r="F77" s="271" t="s">
        <v>575</v>
      </c>
      <c r="G77" s="269">
        <v>4308</v>
      </c>
      <c r="H77" s="272" t="s">
        <v>823</v>
      </c>
      <c r="I77" s="273">
        <v>84500000</v>
      </c>
      <c r="J77" s="273">
        <v>0</v>
      </c>
      <c r="K77" s="273">
        <v>84500000</v>
      </c>
      <c r="L77" s="269">
        <v>1907</v>
      </c>
      <c r="M77" s="270" t="s">
        <v>824</v>
      </c>
      <c r="N77" s="273">
        <v>84500000</v>
      </c>
      <c r="O77" s="274" t="s">
        <v>306</v>
      </c>
      <c r="P77" s="269" t="s">
        <v>825</v>
      </c>
      <c r="Q77" s="269">
        <v>900767429</v>
      </c>
      <c r="R77" s="269" t="s">
        <v>826</v>
      </c>
      <c r="S77" s="269" t="s">
        <v>581</v>
      </c>
    </row>
    <row r="78" spans="2:19" ht="213.75">
      <c r="B78" s="269" t="s">
        <v>587</v>
      </c>
      <c r="C78" s="269" t="s">
        <v>572</v>
      </c>
      <c r="D78" s="269" t="s">
        <v>573</v>
      </c>
      <c r="E78" s="270" t="s">
        <v>574</v>
      </c>
      <c r="F78" s="271" t="s">
        <v>610</v>
      </c>
      <c r="G78" s="269">
        <v>4388</v>
      </c>
      <c r="H78" s="272" t="s">
        <v>827</v>
      </c>
      <c r="I78" s="273">
        <v>3300000</v>
      </c>
      <c r="J78" s="273">
        <v>3300000</v>
      </c>
      <c r="K78" s="273">
        <v>0</v>
      </c>
      <c r="L78" s="269">
        <v>2600</v>
      </c>
      <c r="M78" s="270" t="s">
        <v>828</v>
      </c>
      <c r="N78" s="273">
        <v>3300000</v>
      </c>
      <c r="O78" s="274" t="s">
        <v>829</v>
      </c>
      <c r="P78" s="269" t="s">
        <v>669</v>
      </c>
      <c r="Q78" s="269">
        <v>1193518476</v>
      </c>
      <c r="R78" s="269" t="s">
        <v>670</v>
      </c>
      <c r="S78" s="269" t="s">
        <v>581</v>
      </c>
    </row>
    <row r="79" spans="2:19" ht="157.5">
      <c r="B79" s="269" t="s">
        <v>587</v>
      </c>
      <c r="C79" s="269" t="s">
        <v>572</v>
      </c>
      <c r="D79" s="269" t="s">
        <v>573</v>
      </c>
      <c r="E79" s="270" t="s">
        <v>574</v>
      </c>
      <c r="F79" s="271" t="s">
        <v>575</v>
      </c>
      <c r="G79" s="269">
        <v>4439</v>
      </c>
      <c r="H79" s="272" t="s">
        <v>830</v>
      </c>
      <c r="I79" s="273">
        <v>16000000</v>
      </c>
      <c r="J79" s="273">
        <v>12000000</v>
      </c>
      <c r="K79" s="273">
        <v>4000000</v>
      </c>
      <c r="L79" s="269">
        <v>2316</v>
      </c>
      <c r="M79" s="270" t="s">
        <v>810</v>
      </c>
      <c r="N79" s="273">
        <v>16000000</v>
      </c>
      <c r="O79" s="274" t="s">
        <v>831</v>
      </c>
      <c r="P79" s="269" t="s">
        <v>832</v>
      </c>
      <c r="Q79" s="269">
        <v>28798993</v>
      </c>
      <c r="R79" s="269" t="s">
        <v>833</v>
      </c>
      <c r="S79" s="269" t="s">
        <v>581</v>
      </c>
    </row>
    <row r="80" spans="2:19" ht="146.25">
      <c r="B80" s="269" t="s">
        <v>587</v>
      </c>
      <c r="C80" s="269" t="s">
        <v>572</v>
      </c>
      <c r="D80" s="269" t="s">
        <v>573</v>
      </c>
      <c r="E80" s="270" t="s">
        <v>574</v>
      </c>
      <c r="F80" s="271" t="s">
        <v>610</v>
      </c>
      <c r="G80" s="269">
        <v>4496</v>
      </c>
      <c r="H80" s="272" t="s">
        <v>834</v>
      </c>
      <c r="I80" s="273">
        <v>18000000</v>
      </c>
      <c r="J80" s="273">
        <v>9000000</v>
      </c>
      <c r="K80" s="273">
        <v>9000000</v>
      </c>
      <c r="L80" s="269">
        <v>2311</v>
      </c>
      <c r="M80" s="270" t="s">
        <v>810</v>
      </c>
      <c r="N80" s="273">
        <v>18000000</v>
      </c>
      <c r="O80" s="274" t="s">
        <v>835</v>
      </c>
      <c r="P80" s="269" t="s">
        <v>836</v>
      </c>
      <c r="Q80" s="269">
        <v>28549099</v>
      </c>
      <c r="R80" s="269" t="s">
        <v>837</v>
      </c>
      <c r="S80" s="269" t="s">
        <v>581</v>
      </c>
    </row>
    <row r="81" spans="2:19" ht="157.5">
      <c r="B81" s="269" t="s">
        <v>587</v>
      </c>
      <c r="C81" s="269" t="s">
        <v>572</v>
      </c>
      <c r="D81" s="269" t="s">
        <v>573</v>
      </c>
      <c r="E81" s="270" t="s">
        <v>574</v>
      </c>
      <c r="F81" s="271" t="s">
        <v>575</v>
      </c>
      <c r="G81" s="269">
        <v>4540</v>
      </c>
      <c r="H81" s="272" t="s">
        <v>838</v>
      </c>
      <c r="I81" s="273">
        <v>12000000</v>
      </c>
      <c r="J81" s="273">
        <v>6000000</v>
      </c>
      <c r="K81" s="273">
        <v>6000000</v>
      </c>
      <c r="L81" s="269">
        <v>2305</v>
      </c>
      <c r="M81" s="270" t="s">
        <v>810</v>
      </c>
      <c r="N81" s="273">
        <v>12000000</v>
      </c>
      <c r="O81" s="274" t="s">
        <v>839</v>
      </c>
      <c r="P81" s="269" t="s">
        <v>840</v>
      </c>
      <c r="Q81" s="269">
        <v>28554166</v>
      </c>
      <c r="R81" s="269" t="s">
        <v>841</v>
      </c>
      <c r="S81" s="269" t="s">
        <v>581</v>
      </c>
    </row>
    <row r="82" spans="2:19" ht="146.25">
      <c r="B82" s="269" t="s">
        <v>587</v>
      </c>
      <c r="C82" s="269" t="s">
        <v>572</v>
      </c>
      <c r="D82" s="269" t="s">
        <v>573</v>
      </c>
      <c r="E82" s="270" t="s">
        <v>574</v>
      </c>
      <c r="F82" s="271" t="s">
        <v>610</v>
      </c>
      <c r="G82" s="269">
        <v>4553</v>
      </c>
      <c r="H82" s="272" t="s">
        <v>838</v>
      </c>
      <c r="I82" s="273">
        <v>9600000</v>
      </c>
      <c r="J82" s="273">
        <v>4800000</v>
      </c>
      <c r="K82" s="273">
        <v>4800000</v>
      </c>
      <c r="L82" s="269">
        <v>2597</v>
      </c>
      <c r="M82" s="270" t="s">
        <v>828</v>
      </c>
      <c r="N82" s="273">
        <v>9600000</v>
      </c>
      <c r="O82" s="274" t="s">
        <v>842</v>
      </c>
      <c r="P82" s="269" t="s">
        <v>843</v>
      </c>
      <c r="Q82" s="269">
        <v>65760040</v>
      </c>
      <c r="R82" s="269" t="s">
        <v>844</v>
      </c>
      <c r="S82" s="269" t="s">
        <v>581</v>
      </c>
    </row>
    <row r="83" spans="2:19" ht="225">
      <c r="B83" s="269" t="s">
        <v>587</v>
      </c>
      <c r="C83" s="269" t="s">
        <v>572</v>
      </c>
      <c r="D83" s="269" t="s">
        <v>573</v>
      </c>
      <c r="E83" s="270" t="s">
        <v>574</v>
      </c>
      <c r="F83" s="271" t="s">
        <v>610</v>
      </c>
      <c r="G83" s="269">
        <v>5181</v>
      </c>
      <c r="H83" s="272" t="s">
        <v>845</v>
      </c>
      <c r="I83" s="273">
        <v>215000000</v>
      </c>
      <c r="J83" s="273">
        <v>0</v>
      </c>
      <c r="K83" s="273">
        <v>215000000</v>
      </c>
      <c r="L83" s="269">
        <v>2422</v>
      </c>
      <c r="M83" s="270" t="s">
        <v>846</v>
      </c>
      <c r="N83" s="273">
        <v>215000000</v>
      </c>
      <c r="O83" s="274" t="s">
        <v>329</v>
      </c>
      <c r="P83" s="269" t="s">
        <v>847</v>
      </c>
      <c r="Q83" s="269">
        <v>5821398</v>
      </c>
      <c r="R83" s="269" t="s">
        <v>848</v>
      </c>
      <c r="S83" s="269" t="s">
        <v>581</v>
      </c>
    </row>
    <row r="84" spans="2:19" ht="225">
      <c r="B84" s="269" t="s">
        <v>587</v>
      </c>
      <c r="C84" s="269" t="s">
        <v>572</v>
      </c>
      <c r="D84" s="269" t="s">
        <v>573</v>
      </c>
      <c r="E84" s="270" t="s">
        <v>574</v>
      </c>
      <c r="F84" s="271" t="s">
        <v>575</v>
      </c>
      <c r="G84" s="269">
        <v>5181</v>
      </c>
      <c r="H84" s="272" t="s">
        <v>845</v>
      </c>
      <c r="I84" s="273">
        <v>400000000</v>
      </c>
      <c r="J84" s="273">
        <v>0</v>
      </c>
      <c r="K84" s="273">
        <v>400000000</v>
      </c>
      <c r="L84" s="269">
        <v>2421</v>
      </c>
      <c r="M84" s="270" t="s">
        <v>846</v>
      </c>
      <c r="N84" s="273">
        <v>400000000</v>
      </c>
      <c r="O84" s="274" t="s">
        <v>329</v>
      </c>
      <c r="P84" s="269" t="s">
        <v>847</v>
      </c>
      <c r="Q84" s="269">
        <v>5821398</v>
      </c>
      <c r="R84" s="269" t="s">
        <v>848</v>
      </c>
      <c r="S84" s="269" t="s">
        <v>581</v>
      </c>
    </row>
    <row r="85" spans="2:19" ht="191.25">
      <c r="B85" s="269" t="s">
        <v>587</v>
      </c>
      <c r="C85" s="269" t="s">
        <v>572</v>
      </c>
      <c r="D85" s="269" t="s">
        <v>573</v>
      </c>
      <c r="E85" s="270" t="s">
        <v>574</v>
      </c>
      <c r="F85" s="271" t="s">
        <v>849</v>
      </c>
      <c r="G85" s="269">
        <v>5475</v>
      </c>
      <c r="H85" s="272" t="s">
        <v>850</v>
      </c>
      <c r="I85" s="273">
        <v>23283333</v>
      </c>
      <c r="J85" s="273">
        <v>0</v>
      </c>
      <c r="K85" s="273">
        <v>23283333</v>
      </c>
      <c r="L85" s="269">
        <v>2930</v>
      </c>
      <c r="M85" s="270" t="s">
        <v>851</v>
      </c>
      <c r="N85" s="273">
        <v>23283333</v>
      </c>
      <c r="O85" s="274" t="s">
        <v>852</v>
      </c>
      <c r="P85" s="269" t="s">
        <v>591</v>
      </c>
      <c r="Q85" s="269">
        <v>52539236</v>
      </c>
      <c r="R85" s="269" t="s">
        <v>853</v>
      </c>
      <c r="S85" s="269" t="s">
        <v>581</v>
      </c>
    </row>
    <row r="86" spans="2:19" ht="168.75">
      <c r="B86" s="269" t="s">
        <v>587</v>
      </c>
      <c r="C86" s="269" t="s">
        <v>572</v>
      </c>
      <c r="D86" s="269" t="s">
        <v>573</v>
      </c>
      <c r="E86" s="270" t="s">
        <v>574</v>
      </c>
      <c r="F86" s="271" t="s">
        <v>849</v>
      </c>
      <c r="G86" s="269">
        <v>5617</v>
      </c>
      <c r="H86" s="272" t="s">
        <v>854</v>
      </c>
      <c r="I86" s="273">
        <v>9706667</v>
      </c>
      <c r="J86" s="273">
        <v>0</v>
      </c>
      <c r="K86" s="273">
        <v>9706667</v>
      </c>
      <c r="L86" s="269">
        <v>2929</v>
      </c>
      <c r="M86" s="270" t="s">
        <v>851</v>
      </c>
      <c r="N86" s="273">
        <v>10266667</v>
      </c>
      <c r="O86" s="274" t="s">
        <v>855</v>
      </c>
      <c r="P86" s="269" t="s">
        <v>596</v>
      </c>
      <c r="Q86" s="269">
        <v>1110537219</v>
      </c>
      <c r="R86" s="269" t="s">
        <v>856</v>
      </c>
      <c r="S86" s="269" t="s">
        <v>581</v>
      </c>
    </row>
    <row r="87" spans="2:19" ht="168.75">
      <c r="B87" s="269" t="s">
        <v>587</v>
      </c>
      <c r="C87" s="269" t="s">
        <v>572</v>
      </c>
      <c r="D87" s="269" t="s">
        <v>573</v>
      </c>
      <c r="E87" s="270" t="s">
        <v>574</v>
      </c>
      <c r="F87" s="271" t="s">
        <v>849</v>
      </c>
      <c r="G87" s="269">
        <v>5619</v>
      </c>
      <c r="H87" s="272" t="s">
        <v>854</v>
      </c>
      <c r="I87" s="273">
        <v>11333333</v>
      </c>
      <c r="J87" s="273">
        <v>0</v>
      </c>
      <c r="K87" s="273">
        <v>11333333</v>
      </c>
      <c r="L87" s="269">
        <v>3013</v>
      </c>
      <c r="M87" s="270" t="s">
        <v>857</v>
      </c>
      <c r="N87" s="273">
        <v>11333333</v>
      </c>
      <c r="O87" s="274" t="s">
        <v>858</v>
      </c>
      <c r="P87" s="269" t="s">
        <v>669</v>
      </c>
      <c r="Q87" s="269">
        <v>1193518476</v>
      </c>
      <c r="R87" s="269" t="s">
        <v>859</v>
      </c>
      <c r="S87" s="269" t="s">
        <v>581</v>
      </c>
    </row>
    <row r="88" spans="2:19" ht="202.5">
      <c r="B88" s="269" t="s">
        <v>587</v>
      </c>
      <c r="C88" s="269" t="s">
        <v>572</v>
      </c>
      <c r="D88" s="269" t="s">
        <v>573</v>
      </c>
      <c r="E88" s="270" t="s">
        <v>574</v>
      </c>
      <c r="F88" s="271" t="s">
        <v>582</v>
      </c>
      <c r="G88" s="269">
        <v>5770</v>
      </c>
      <c r="H88" s="272" t="s">
        <v>583</v>
      </c>
      <c r="I88" s="273">
        <v>300000000</v>
      </c>
      <c r="J88" s="273">
        <v>0</v>
      </c>
      <c r="K88" s="273">
        <v>300000000</v>
      </c>
      <c r="L88" s="269">
        <v>2781</v>
      </c>
      <c r="M88" s="270" t="s">
        <v>584</v>
      </c>
      <c r="N88" s="273">
        <v>300000000</v>
      </c>
      <c r="O88" s="274" t="s">
        <v>585</v>
      </c>
      <c r="P88" s="269" t="s">
        <v>579</v>
      </c>
      <c r="Q88" s="269">
        <v>901024503</v>
      </c>
      <c r="R88" s="269" t="s">
        <v>586</v>
      </c>
      <c r="S88" s="269" t="s">
        <v>581</v>
      </c>
    </row>
  </sheetData>
  <mergeCells count="1">
    <mergeCell ref="B3:S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992"/>
  <sheetViews>
    <sheetView zoomScale="69" zoomScaleNormal="69" workbookViewId="0">
      <selection activeCell="B15" sqref="B15:B17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customWidth="1"/>
    <col min="9" max="9" width="19" customWidth="1"/>
    <col min="10" max="12" width="14.7109375" customWidth="1"/>
    <col min="13" max="13" width="14.85546875" customWidth="1"/>
    <col min="14" max="14" width="21.140625" customWidth="1"/>
    <col min="15" max="16" width="16.85546875" customWidth="1"/>
    <col min="17" max="17" width="17.7109375" bestFit="1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7" width="12.5703125" customWidth="1"/>
  </cols>
  <sheetData>
    <row r="1" spans="1:37" ht="22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7.5" customHeight="1">
      <c r="A2" s="4"/>
      <c r="B2" s="290"/>
      <c r="C2" s="291"/>
      <c r="D2" s="296" t="s">
        <v>96</v>
      </c>
      <c r="E2" s="288"/>
      <c r="F2" s="288"/>
      <c r="G2" s="288"/>
      <c r="H2" s="288"/>
      <c r="I2" s="288"/>
      <c r="J2" s="288"/>
      <c r="K2" s="291"/>
      <c r="L2" s="298" t="s">
        <v>97</v>
      </c>
      <c r="M2" s="285"/>
      <c r="N2" s="285"/>
      <c r="O2" s="286"/>
      <c r="P2" s="290"/>
      <c r="Q2" s="291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37.5" customHeight="1">
      <c r="A3" s="4"/>
      <c r="B3" s="292"/>
      <c r="C3" s="293"/>
      <c r="D3" s="294"/>
      <c r="E3" s="297"/>
      <c r="F3" s="297"/>
      <c r="G3" s="297"/>
      <c r="H3" s="297"/>
      <c r="I3" s="297"/>
      <c r="J3" s="297"/>
      <c r="K3" s="295"/>
      <c r="L3" s="298" t="s">
        <v>98</v>
      </c>
      <c r="M3" s="285"/>
      <c r="N3" s="285"/>
      <c r="O3" s="286"/>
      <c r="P3" s="292"/>
      <c r="Q3" s="293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33.75" customHeight="1">
      <c r="A4" s="4"/>
      <c r="B4" s="292"/>
      <c r="C4" s="293"/>
      <c r="D4" s="296" t="s">
        <v>99</v>
      </c>
      <c r="E4" s="288"/>
      <c r="F4" s="288"/>
      <c r="G4" s="288"/>
      <c r="H4" s="288"/>
      <c r="I4" s="288"/>
      <c r="J4" s="288"/>
      <c r="K4" s="291"/>
      <c r="L4" s="298" t="s">
        <v>100</v>
      </c>
      <c r="M4" s="285"/>
      <c r="N4" s="285"/>
      <c r="O4" s="286"/>
      <c r="P4" s="292"/>
      <c r="Q4" s="293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8.25" customHeight="1">
      <c r="A5" s="4"/>
      <c r="B5" s="294"/>
      <c r="C5" s="295"/>
      <c r="D5" s="294"/>
      <c r="E5" s="297"/>
      <c r="F5" s="297"/>
      <c r="G5" s="297"/>
      <c r="H5" s="297"/>
      <c r="I5" s="297"/>
      <c r="J5" s="297"/>
      <c r="K5" s="295"/>
      <c r="L5" s="298" t="s">
        <v>101</v>
      </c>
      <c r="M5" s="285"/>
      <c r="N5" s="285"/>
      <c r="O5" s="286"/>
      <c r="P5" s="294"/>
      <c r="Q5" s="295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23.25" customHeight="1">
      <c r="A6" s="4"/>
      <c r="B6" s="4"/>
      <c r="C6" s="282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31.5" customHeight="1">
      <c r="A7" s="4"/>
      <c r="B7" s="7" t="s">
        <v>6</v>
      </c>
      <c r="C7" s="7" t="s">
        <v>7</v>
      </c>
      <c r="D7" s="284" t="s">
        <v>8</v>
      </c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6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36" customHeight="1">
      <c r="A8" s="4"/>
      <c r="B8" s="7" t="s">
        <v>9</v>
      </c>
      <c r="C8" s="68" t="s">
        <v>10</v>
      </c>
      <c r="D8" s="350" t="s">
        <v>11</v>
      </c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36" customHeight="1">
      <c r="A9" s="4"/>
      <c r="B9" s="330" t="s">
        <v>12</v>
      </c>
      <c r="C9" s="286"/>
      <c r="D9" s="289" t="s">
        <v>13</v>
      </c>
      <c r="E9" s="285"/>
      <c r="F9" s="285"/>
      <c r="G9" s="285"/>
      <c r="H9" s="285"/>
      <c r="I9" s="286"/>
      <c r="J9" s="306" t="s">
        <v>102</v>
      </c>
      <c r="K9" s="288"/>
      <c r="L9" s="291"/>
      <c r="M9" s="309" t="s">
        <v>15</v>
      </c>
      <c r="N9" s="285"/>
      <c r="O9" s="285"/>
      <c r="P9" s="285"/>
      <c r="Q9" s="286"/>
      <c r="R9" s="9"/>
      <c r="S9" s="4"/>
      <c r="T9" s="307"/>
      <c r="U9" s="283"/>
      <c r="V9" s="283"/>
      <c r="W9" s="283"/>
      <c r="X9" s="283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36" customHeight="1">
      <c r="A10" s="4"/>
      <c r="B10" s="330" t="s">
        <v>16</v>
      </c>
      <c r="C10" s="286"/>
      <c r="D10" s="289" t="s">
        <v>17</v>
      </c>
      <c r="E10" s="285"/>
      <c r="F10" s="285"/>
      <c r="G10" s="285"/>
      <c r="H10" s="285"/>
      <c r="I10" s="286"/>
      <c r="J10" s="292"/>
      <c r="K10" s="283"/>
      <c r="L10" s="293"/>
      <c r="M10" s="11" t="s">
        <v>18</v>
      </c>
      <c r="N10" s="308" t="s">
        <v>19</v>
      </c>
      <c r="O10" s="285"/>
      <c r="P10" s="286"/>
      <c r="Q10" s="11" t="s">
        <v>20</v>
      </c>
      <c r="R10" s="9"/>
      <c r="S10" s="4"/>
      <c r="T10" s="10"/>
      <c r="U10" s="10"/>
      <c r="V10" s="10"/>
      <c r="W10" s="10"/>
      <c r="X10" s="10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2" customHeight="1">
      <c r="A11" s="4"/>
      <c r="B11" s="324" t="s">
        <v>21</v>
      </c>
      <c r="C11" s="286"/>
      <c r="D11" s="300" t="s">
        <v>103</v>
      </c>
      <c r="E11" s="285"/>
      <c r="F11" s="285"/>
      <c r="G11" s="285"/>
      <c r="H11" s="285"/>
      <c r="I11" s="286"/>
      <c r="J11" s="292"/>
      <c r="K11" s="283"/>
      <c r="L11" s="293"/>
      <c r="M11" s="12"/>
      <c r="N11" s="305"/>
      <c r="O11" s="285"/>
      <c r="P11" s="286"/>
      <c r="Q11" s="13"/>
      <c r="R11" s="9"/>
      <c r="S11" s="4"/>
      <c r="T11" s="14"/>
      <c r="U11" s="299"/>
      <c r="V11" s="283"/>
      <c r="W11" s="283"/>
      <c r="X11" s="14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74.25" customHeight="1">
      <c r="A12" s="4"/>
      <c r="B12" s="325" t="s">
        <v>23</v>
      </c>
      <c r="C12" s="286"/>
      <c r="D12" s="300" t="s">
        <v>104</v>
      </c>
      <c r="E12" s="285"/>
      <c r="F12" s="285"/>
      <c r="G12" s="285"/>
      <c r="H12" s="285"/>
      <c r="I12" s="286"/>
      <c r="J12" s="292"/>
      <c r="K12" s="283"/>
      <c r="L12" s="293"/>
      <c r="M12" s="15"/>
      <c r="N12" s="301"/>
      <c r="O12" s="285"/>
      <c r="P12" s="286"/>
      <c r="Q12" s="16"/>
      <c r="R12" s="9"/>
      <c r="S12" s="4"/>
      <c r="T12" s="17"/>
      <c r="U12" s="302"/>
      <c r="V12" s="283"/>
      <c r="W12" s="283"/>
      <c r="X12" s="19"/>
      <c r="Y12" s="4"/>
      <c r="Z12" s="20"/>
      <c r="AA12" s="21"/>
      <c r="AB12" s="22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74.25" customHeight="1">
      <c r="A13" s="4"/>
      <c r="B13" s="326" t="s">
        <v>25</v>
      </c>
      <c r="C13" s="286"/>
      <c r="D13" s="303" t="s">
        <v>105</v>
      </c>
      <c r="E13" s="285"/>
      <c r="F13" s="285"/>
      <c r="G13" s="285"/>
      <c r="H13" s="285"/>
      <c r="I13" s="286"/>
      <c r="J13" s="292"/>
      <c r="K13" s="283"/>
      <c r="L13" s="293"/>
      <c r="M13" s="23"/>
      <c r="N13" s="304"/>
      <c r="O13" s="285"/>
      <c r="P13" s="286"/>
      <c r="Q13" s="24"/>
      <c r="R13" s="9"/>
      <c r="S13" s="4"/>
      <c r="T13" s="17"/>
      <c r="U13" s="302"/>
      <c r="V13" s="283"/>
      <c r="W13" s="283"/>
      <c r="X13" s="19"/>
      <c r="Y13" s="4"/>
      <c r="Z13" s="20"/>
      <c r="AA13" s="21"/>
      <c r="AB13" s="22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38.25" customHeight="1">
      <c r="A14" s="4"/>
      <c r="B14" s="69" t="s">
        <v>27</v>
      </c>
      <c r="C14" s="70" t="s">
        <v>28</v>
      </c>
      <c r="D14" s="357" t="s">
        <v>29</v>
      </c>
      <c r="E14" s="285"/>
      <c r="F14" s="285"/>
      <c r="G14" s="285"/>
      <c r="H14" s="285"/>
      <c r="I14" s="286"/>
      <c r="J14" s="294"/>
      <c r="K14" s="297"/>
      <c r="L14" s="295"/>
      <c r="M14" s="26"/>
      <c r="N14" s="304"/>
      <c r="O14" s="285"/>
      <c r="P14" s="286"/>
      <c r="Q14" s="27"/>
      <c r="R14" s="9"/>
      <c r="S14" s="4"/>
      <c r="T14" s="28"/>
      <c r="U14" s="302"/>
      <c r="V14" s="283"/>
      <c r="W14" s="18"/>
      <c r="X14" s="19"/>
      <c r="Y14" s="29"/>
      <c r="Z14" s="20"/>
      <c r="AA14" s="21"/>
      <c r="AB14" s="22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28.5" customHeight="1">
      <c r="A15" s="1"/>
      <c r="B15" s="314" t="s">
        <v>30</v>
      </c>
      <c r="C15" s="315" t="s">
        <v>31</v>
      </c>
      <c r="D15" s="314" t="s">
        <v>106</v>
      </c>
      <c r="E15" s="314" t="s">
        <v>33</v>
      </c>
      <c r="F15" s="314" t="s">
        <v>34</v>
      </c>
      <c r="G15" s="332" t="s">
        <v>107</v>
      </c>
      <c r="H15" s="314" t="s">
        <v>36</v>
      </c>
      <c r="I15" s="331" t="s">
        <v>37</v>
      </c>
      <c r="J15" s="288"/>
      <c r="K15" s="288"/>
      <c r="L15" s="291"/>
      <c r="M15" s="331" t="s">
        <v>38</v>
      </c>
      <c r="N15" s="291"/>
      <c r="O15" s="313" t="s">
        <v>39</v>
      </c>
      <c r="P15" s="285"/>
      <c r="Q15" s="286"/>
      <c r="R15" s="1"/>
      <c r="S15" s="1"/>
      <c r="T15" s="30"/>
      <c r="U15" s="310"/>
      <c r="V15" s="283"/>
      <c r="W15" s="1"/>
      <c r="X15" s="32"/>
      <c r="Y15" s="1"/>
      <c r="Z15" s="33"/>
      <c r="AA15" s="34"/>
      <c r="AB15" s="35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33.75" customHeight="1">
      <c r="A16" s="1"/>
      <c r="B16" s="329"/>
      <c r="C16" s="329"/>
      <c r="D16" s="329"/>
      <c r="E16" s="329"/>
      <c r="F16" s="329"/>
      <c r="G16" s="329"/>
      <c r="H16" s="329"/>
      <c r="I16" s="294"/>
      <c r="J16" s="297"/>
      <c r="K16" s="297"/>
      <c r="L16" s="295"/>
      <c r="M16" s="294"/>
      <c r="N16" s="295"/>
      <c r="O16" s="314" t="s">
        <v>40</v>
      </c>
      <c r="P16" s="314" t="s">
        <v>41</v>
      </c>
      <c r="Q16" s="315" t="s">
        <v>42</v>
      </c>
      <c r="R16" s="1"/>
      <c r="S16" s="1"/>
      <c r="T16" s="36"/>
      <c r="U16" s="310"/>
      <c r="V16" s="283"/>
      <c r="W16" s="1"/>
      <c r="X16" s="34"/>
      <c r="Y16" s="1"/>
      <c r="Z16" s="33"/>
      <c r="AA16" s="34"/>
      <c r="AB16" s="35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39.75" customHeight="1">
      <c r="A17" s="1"/>
      <c r="B17" s="312"/>
      <c r="C17" s="312"/>
      <c r="D17" s="312"/>
      <c r="E17" s="312"/>
      <c r="F17" s="312"/>
      <c r="G17" s="312"/>
      <c r="H17" s="312"/>
      <c r="I17" s="112" t="s">
        <v>43</v>
      </c>
      <c r="J17" s="37" t="s">
        <v>44</v>
      </c>
      <c r="K17" s="37" t="s">
        <v>45</v>
      </c>
      <c r="L17" s="38" t="s">
        <v>46</v>
      </c>
      <c r="M17" s="39" t="s">
        <v>47</v>
      </c>
      <c r="N17" s="40" t="s">
        <v>48</v>
      </c>
      <c r="O17" s="312"/>
      <c r="P17" s="312"/>
      <c r="Q17" s="312"/>
      <c r="R17" s="1"/>
      <c r="S17" s="1"/>
      <c r="T17" s="36"/>
      <c r="U17" s="310"/>
      <c r="V17" s="283"/>
      <c r="W17" s="1"/>
      <c r="X17" s="34"/>
      <c r="Y17" s="1"/>
      <c r="Z17" s="33"/>
      <c r="AA17" s="34"/>
      <c r="AB17" s="35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3.25" customHeight="1">
      <c r="A18" s="1"/>
      <c r="B18" s="361" t="s">
        <v>948</v>
      </c>
      <c r="C18" s="352" t="s">
        <v>108</v>
      </c>
      <c r="D18" s="39" t="s">
        <v>51</v>
      </c>
      <c r="E18" s="321" t="s">
        <v>109</v>
      </c>
      <c r="F18" s="56">
        <v>1</v>
      </c>
      <c r="G18" s="39" t="s">
        <v>51</v>
      </c>
      <c r="H18" s="111">
        <f t="shared" ref="H18:H37" si="0">I18+J18+K18+L18</f>
        <v>206443442</v>
      </c>
      <c r="I18" s="109">
        <v>206443442</v>
      </c>
      <c r="J18" s="104"/>
      <c r="K18" s="49"/>
      <c r="L18" s="77"/>
      <c r="M18" s="57"/>
      <c r="N18" s="57"/>
      <c r="O18" s="311">
        <f>+F19/F18</f>
        <v>665</v>
      </c>
      <c r="P18" s="311">
        <f>+H19/H18</f>
        <v>0.45102470729004801</v>
      </c>
      <c r="Q18" s="311">
        <f>+(O18*O18)/P18</f>
        <v>980489.52275160165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3.25" customHeight="1">
      <c r="A19" s="1"/>
      <c r="B19" s="292"/>
      <c r="C19" s="312"/>
      <c r="D19" s="39" t="s">
        <v>53</v>
      </c>
      <c r="E19" s="312"/>
      <c r="F19" s="58">
        <v>665</v>
      </c>
      <c r="G19" s="39" t="s">
        <v>54</v>
      </c>
      <c r="H19" s="111">
        <f t="shared" si="0"/>
        <v>93111093</v>
      </c>
      <c r="I19" s="109">
        <v>93111093</v>
      </c>
      <c r="J19" s="104"/>
      <c r="K19" s="49"/>
      <c r="L19" s="77"/>
      <c r="M19" s="49"/>
      <c r="N19" s="50"/>
      <c r="O19" s="312"/>
      <c r="P19" s="312"/>
      <c r="Q19" s="31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18" customHeight="1">
      <c r="A20" s="1"/>
      <c r="B20" s="292"/>
      <c r="C20" s="328" t="s">
        <v>110</v>
      </c>
      <c r="D20" s="39" t="s">
        <v>51</v>
      </c>
      <c r="E20" s="321" t="s">
        <v>109</v>
      </c>
      <c r="F20" s="56">
        <v>1</v>
      </c>
      <c r="G20" s="39" t="s">
        <v>51</v>
      </c>
      <c r="H20" s="111">
        <f t="shared" si="0"/>
        <v>46000000</v>
      </c>
      <c r="I20" s="109">
        <v>46000000</v>
      </c>
      <c r="J20" s="104"/>
      <c r="K20" s="49"/>
      <c r="L20" s="77"/>
      <c r="M20" s="59"/>
      <c r="N20" s="59"/>
      <c r="O20" s="311">
        <f>+F21/F20</f>
        <v>2433</v>
      </c>
      <c r="P20" s="311">
        <f>+H21/H20</f>
        <v>0.5</v>
      </c>
      <c r="Q20" s="311">
        <f>+(O20*O20)/P20</f>
        <v>11838978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1.75" customHeight="1">
      <c r="A21" s="1"/>
      <c r="B21" s="292"/>
      <c r="C21" s="312"/>
      <c r="D21" s="39" t="s">
        <v>53</v>
      </c>
      <c r="E21" s="312"/>
      <c r="F21" s="58">
        <v>2433</v>
      </c>
      <c r="G21" s="39" t="s">
        <v>54</v>
      </c>
      <c r="H21" s="111">
        <f t="shared" si="0"/>
        <v>23000000</v>
      </c>
      <c r="I21" s="109">
        <v>23000000</v>
      </c>
      <c r="J21" s="104"/>
      <c r="K21" s="49"/>
      <c r="L21" s="77"/>
      <c r="M21" s="49"/>
      <c r="N21" s="50"/>
      <c r="O21" s="312"/>
      <c r="P21" s="312"/>
      <c r="Q21" s="31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18" customHeight="1">
      <c r="A22" s="1"/>
      <c r="B22" s="292"/>
      <c r="C22" s="328" t="s">
        <v>111</v>
      </c>
      <c r="D22" s="39" t="s">
        <v>51</v>
      </c>
      <c r="E22" s="321" t="s">
        <v>109</v>
      </c>
      <c r="F22" s="56">
        <v>1</v>
      </c>
      <c r="G22" s="39" t="s">
        <v>51</v>
      </c>
      <c r="H22" s="111">
        <f t="shared" si="0"/>
        <v>197483983</v>
      </c>
      <c r="I22" s="109">
        <v>197483983</v>
      </c>
      <c r="J22" s="104"/>
      <c r="K22" s="49"/>
      <c r="L22" s="77"/>
      <c r="M22" s="59"/>
      <c r="N22" s="59"/>
      <c r="O22" s="311">
        <f>+F23/F22</f>
        <v>45300</v>
      </c>
      <c r="P22" s="311">
        <f>+H23/H22</f>
        <v>0.24710864779347699</v>
      </c>
      <c r="Q22" s="311">
        <f>+(O22*O22)/P22</f>
        <v>8304403825.2965164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 ht="21.75" customHeight="1">
      <c r="A23" s="1"/>
      <c r="B23" s="292"/>
      <c r="C23" s="312"/>
      <c r="D23" s="39" t="s">
        <v>53</v>
      </c>
      <c r="E23" s="312"/>
      <c r="F23" s="58">
        <v>45300</v>
      </c>
      <c r="G23" s="39" t="s">
        <v>54</v>
      </c>
      <c r="H23" s="111">
        <f t="shared" si="0"/>
        <v>48800000</v>
      </c>
      <c r="I23" s="109">
        <v>48800000</v>
      </c>
      <c r="J23" s="104"/>
      <c r="K23" s="49"/>
      <c r="L23" s="77"/>
      <c r="M23" s="49"/>
      <c r="N23" s="50"/>
      <c r="O23" s="312"/>
      <c r="P23" s="312"/>
      <c r="Q23" s="312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 ht="19.5" customHeight="1">
      <c r="A24" s="1"/>
      <c r="B24" s="292"/>
      <c r="C24" s="358" t="s">
        <v>112</v>
      </c>
      <c r="D24" s="39" t="s">
        <v>51</v>
      </c>
      <c r="E24" s="321" t="s">
        <v>113</v>
      </c>
      <c r="F24" s="40">
        <v>1</v>
      </c>
      <c r="G24" s="39" t="s">
        <v>51</v>
      </c>
      <c r="H24" s="111">
        <f t="shared" si="0"/>
        <v>3000000</v>
      </c>
      <c r="I24" s="109">
        <v>3000000</v>
      </c>
      <c r="J24" s="104"/>
      <c r="K24" s="49"/>
      <c r="L24" s="77"/>
      <c r="M24" s="59"/>
      <c r="N24" s="59"/>
      <c r="O24" s="311">
        <f>+F25/F24</f>
        <v>1</v>
      </c>
      <c r="P24" s="311">
        <f>+H25/H24</f>
        <v>0</v>
      </c>
      <c r="Q24" s="311" t="e">
        <f>+(O24*O24)/P24</f>
        <v>#DIV/0!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ht="19.5" customHeight="1">
      <c r="A25" s="1"/>
      <c r="B25" s="294"/>
      <c r="C25" s="312"/>
      <c r="D25" s="39" t="s">
        <v>53</v>
      </c>
      <c r="E25" s="312"/>
      <c r="F25" s="58">
        <v>1</v>
      </c>
      <c r="G25" s="39" t="s">
        <v>54</v>
      </c>
      <c r="H25" s="111">
        <f t="shared" si="0"/>
        <v>0</v>
      </c>
      <c r="I25" s="115">
        <v>0</v>
      </c>
      <c r="J25" s="104"/>
      <c r="K25" s="49"/>
      <c r="L25" s="77"/>
      <c r="M25" s="49"/>
      <c r="N25" s="50"/>
      <c r="O25" s="312"/>
      <c r="P25" s="312"/>
      <c r="Q25" s="31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ht="24" customHeight="1">
      <c r="A26" s="1"/>
      <c r="B26" s="352" t="s">
        <v>114</v>
      </c>
      <c r="C26" s="328" t="s">
        <v>115</v>
      </c>
      <c r="D26" s="39" t="s">
        <v>116</v>
      </c>
      <c r="E26" s="321" t="s">
        <v>59</v>
      </c>
      <c r="F26" s="41">
        <v>1</v>
      </c>
      <c r="G26" s="39" t="s">
        <v>116</v>
      </c>
      <c r="H26" s="111">
        <f t="shared" si="0"/>
        <v>5000000</v>
      </c>
      <c r="I26" s="109">
        <v>5000000</v>
      </c>
      <c r="J26" s="104"/>
      <c r="K26" s="49"/>
      <c r="L26" s="79"/>
      <c r="M26" s="80"/>
      <c r="N26" s="80"/>
      <c r="O26" s="311">
        <f>+F27/F26</f>
        <v>0</v>
      </c>
      <c r="P26" s="311">
        <f>+H27/H26</f>
        <v>0</v>
      </c>
      <c r="Q26" s="311" t="e">
        <f>+(O26*O26)/P26</f>
        <v>#DIV/0!</v>
      </c>
      <c r="R26" s="1"/>
      <c r="S26" s="1"/>
      <c r="T26" s="36"/>
      <c r="U26" s="310"/>
      <c r="V26" s="283"/>
      <c r="W26" s="1"/>
      <c r="X26" s="32"/>
      <c r="Y26" s="1"/>
      <c r="Z26" s="33"/>
      <c r="AA26" s="34"/>
      <c r="AB26" s="35"/>
      <c r="AC26" s="1"/>
      <c r="AD26" s="1"/>
      <c r="AE26" s="1"/>
      <c r="AF26" s="1"/>
      <c r="AG26" s="1"/>
      <c r="AH26" s="1"/>
      <c r="AI26" s="1"/>
      <c r="AJ26" s="1"/>
      <c r="AK26" s="1"/>
    </row>
    <row r="27" spans="1:37" ht="24" customHeight="1">
      <c r="A27" s="1"/>
      <c r="B27" s="329"/>
      <c r="C27" s="312"/>
      <c r="D27" s="39" t="s">
        <v>53</v>
      </c>
      <c r="E27" s="312"/>
      <c r="F27" s="41">
        <v>0</v>
      </c>
      <c r="G27" s="39" t="s">
        <v>54</v>
      </c>
      <c r="H27" s="111">
        <f t="shared" si="0"/>
        <v>0</v>
      </c>
      <c r="I27" s="115">
        <v>0</v>
      </c>
      <c r="J27" s="104"/>
      <c r="K27" s="49"/>
      <c r="L27" s="77"/>
      <c r="M27" s="80"/>
      <c r="N27" s="80"/>
      <c r="O27" s="312"/>
      <c r="P27" s="312"/>
      <c r="Q27" s="312"/>
      <c r="R27" s="1"/>
      <c r="S27" s="1"/>
      <c r="T27" s="36"/>
      <c r="U27" s="31"/>
      <c r="V27" s="31"/>
      <c r="W27" s="1"/>
      <c r="X27" s="32"/>
      <c r="Y27" s="1"/>
      <c r="Z27" s="33"/>
      <c r="AA27" s="34"/>
      <c r="AB27" s="35"/>
      <c r="AC27" s="1"/>
      <c r="AD27" s="1"/>
      <c r="AE27" s="1"/>
      <c r="AF27" s="1"/>
      <c r="AG27" s="1"/>
      <c r="AH27" s="1"/>
      <c r="AI27" s="1"/>
      <c r="AJ27" s="1"/>
      <c r="AK27" s="1"/>
    </row>
    <row r="28" spans="1:37" ht="24" customHeight="1">
      <c r="A28" s="1"/>
      <c r="B28" s="329"/>
      <c r="C28" s="328" t="s">
        <v>117</v>
      </c>
      <c r="D28" s="39" t="s">
        <v>51</v>
      </c>
      <c r="E28" s="321" t="s">
        <v>59</v>
      </c>
      <c r="F28" s="41">
        <v>1</v>
      </c>
      <c r="G28" s="39" t="s">
        <v>51</v>
      </c>
      <c r="H28" s="111">
        <f t="shared" si="0"/>
        <v>1500000</v>
      </c>
      <c r="I28" s="109">
        <v>1500000</v>
      </c>
      <c r="J28" s="104"/>
      <c r="K28" s="49"/>
      <c r="L28" s="77"/>
      <c r="M28" s="45"/>
      <c r="N28" s="45"/>
      <c r="O28" s="311">
        <f>+F29/F28</f>
        <v>0</v>
      </c>
      <c r="P28" s="311">
        <f>+H29/H28</f>
        <v>0</v>
      </c>
      <c r="Q28" s="311" t="e">
        <f>+(O28*O28)/P28</f>
        <v>#DIV/0!</v>
      </c>
      <c r="R28" s="1"/>
      <c r="S28" s="1"/>
      <c r="T28" s="1"/>
      <c r="U28" s="1"/>
      <c r="V28" s="1"/>
      <c r="W28" s="1"/>
      <c r="X28" s="34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24" customHeight="1">
      <c r="A29" s="1"/>
      <c r="B29" s="329"/>
      <c r="C29" s="312"/>
      <c r="D29" s="39" t="s">
        <v>53</v>
      </c>
      <c r="E29" s="312"/>
      <c r="F29" s="46">
        <v>0</v>
      </c>
      <c r="G29" s="39" t="s">
        <v>54</v>
      </c>
      <c r="H29" s="111">
        <f t="shared" si="0"/>
        <v>0</v>
      </c>
      <c r="I29" s="115">
        <v>0</v>
      </c>
      <c r="J29" s="104"/>
      <c r="K29" s="49"/>
      <c r="L29" s="77"/>
      <c r="M29" s="49"/>
      <c r="N29" s="50"/>
      <c r="O29" s="312"/>
      <c r="P29" s="312"/>
      <c r="Q29" s="312"/>
      <c r="R29" s="1"/>
      <c r="S29" s="1"/>
      <c r="T29" s="1"/>
      <c r="U29" s="1"/>
      <c r="V29" s="1"/>
      <c r="W29" s="1"/>
      <c r="X29" s="1"/>
      <c r="Y29" s="1"/>
      <c r="Z29" s="1"/>
      <c r="AA29" s="1"/>
      <c r="AB29" s="35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24" customHeight="1">
      <c r="A30" s="1"/>
      <c r="B30" s="329"/>
      <c r="C30" s="328" t="s">
        <v>118</v>
      </c>
      <c r="D30" s="39" t="s">
        <v>51</v>
      </c>
      <c r="E30" s="321" t="s">
        <v>59</v>
      </c>
      <c r="F30" s="41">
        <v>1</v>
      </c>
      <c r="G30" s="39" t="s">
        <v>51</v>
      </c>
      <c r="H30" s="111">
        <f t="shared" si="0"/>
        <v>2500000</v>
      </c>
      <c r="I30" s="109">
        <v>2500000</v>
      </c>
      <c r="J30" s="104"/>
      <c r="K30" s="49"/>
      <c r="L30" s="77"/>
      <c r="M30" s="45"/>
      <c r="N30" s="45"/>
      <c r="O30" s="311">
        <f>+F31/F30</f>
        <v>0</v>
      </c>
      <c r="P30" s="311">
        <f>+H31/H30</f>
        <v>0</v>
      </c>
      <c r="Q30" s="311" t="e">
        <f>+(O30*O30)/P30</f>
        <v>#DIV/0!</v>
      </c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24" customHeight="1">
      <c r="A31" s="1"/>
      <c r="B31" s="329"/>
      <c r="C31" s="312"/>
      <c r="D31" s="39" t="s">
        <v>53</v>
      </c>
      <c r="E31" s="312"/>
      <c r="F31" s="58">
        <v>0</v>
      </c>
      <c r="G31" s="39" t="s">
        <v>54</v>
      </c>
      <c r="H31" s="111">
        <f t="shared" si="0"/>
        <v>0</v>
      </c>
      <c r="I31" s="115">
        <v>0</v>
      </c>
      <c r="J31" s="104"/>
      <c r="K31" s="49"/>
      <c r="L31" s="77"/>
      <c r="M31" s="49"/>
      <c r="N31" s="50"/>
      <c r="O31" s="312"/>
      <c r="P31" s="312"/>
      <c r="Q31" s="31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24" customHeight="1">
      <c r="A32" s="1"/>
      <c r="B32" s="329"/>
      <c r="C32" s="328" t="s">
        <v>119</v>
      </c>
      <c r="D32" s="39" t="s">
        <v>51</v>
      </c>
      <c r="E32" s="321" t="s">
        <v>59</v>
      </c>
      <c r="F32" s="41">
        <v>1</v>
      </c>
      <c r="G32" s="39" t="s">
        <v>51</v>
      </c>
      <c r="H32" s="111">
        <f t="shared" si="0"/>
        <v>2500000</v>
      </c>
      <c r="I32" s="109">
        <v>2500000</v>
      </c>
      <c r="J32" s="104"/>
      <c r="K32" s="49"/>
      <c r="L32" s="77"/>
      <c r="M32" s="45"/>
      <c r="N32" s="45"/>
      <c r="O32" s="311">
        <f>+F33/F32</f>
        <v>0</v>
      </c>
      <c r="P32" s="311">
        <f>+H33/H32</f>
        <v>0</v>
      </c>
      <c r="Q32" s="311" t="e">
        <f>+(O32*O32)/P32</f>
        <v>#DIV/0!</v>
      </c>
      <c r="R32" s="1"/>
      <c r="S32" s="1"/>
      <c r="T32" s="1"/>
      <c r="U32" s="1"/>
      <c r="V32" s="1"/>
      <c r="W32" s="1"/>
      <c r="X32" s="34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9" ht="24" customHeight="1">
      <c r="A33" s="1"/>
      <c r="B33" s="329"/>
      <c r="C33" s="312"/>
      <c r="D33" s="39" t="s">
        <v>53</v>
      </c>
      <c r="E33" s="312"/>
      <c r="F33" s="46">
        <v>0</v>
      </c>
      <c r="G33" s="39" t="s">
        <v>54</v>
      </c>
      <c r="H33" s="111">
        <f t="shared" si="0"/>
        <v>0</v>
      </c>
      <c r="I33" s="115">
        <v>0</v>
      </c>
      <c r="J33" s="104"/>
      <c r="K33" s="49"/>
      <c r="L33" s="77"/>
      <c r="M33" s="49"/>
      <c r="N33" s="50"/>
      <c r="O33" s="312"/>
      <c r="P33" s="312"/>
      <c r="Q33" s="312"/>
      <c r="R33" s="1"/>
      <c r="S33" s="1"/>
      <c r="T33" s="1"/>
      <c r="U33" s="1"/>
      <c r="V33" s="1"/>
      <c r="W33" s="1"/>
      <c r="X33" s="1"/>
      <c r="Y33" s="1"/>
      <c r="Z33" s="1"/>
      <c r="AA33" s="1"/>
      <c r="AB33" s="35"/>
      <c r="AC33" s="1"/>
      <c r="AD33" s="1"/>
      <c r="AE33" s="1"/>
      <c r="AF33" s="1"/>
      <c r="AG33" s="1"/>
      <c r="AH33" s="1"/>
      <c r="AI33" s="1"/>
      <c r="AJ33" s="1"/>
      <c r="AK33" s="1"/>
    </row>
    <row r="34" spans="1:39" ht="24" customHeight="1">
      <c r="A34" s="1"/>
      <c r="B34" s="329"/>
      <c r="C34" s="328" t="s">
        <v>120</v>
      </c>
      <c r="D34" s="39" t="s">
        <v>51</v>
      </c>
      <c r="E34" s="321" t="s">
        <v>59</v>
      </c>
      <c r="F34" s="41">
        <v>1</v>
      </c>
      <c r="G34" s="39" t="s">
        <v>51</v>
      </c>
      <c r="H34" s="111">
        <f t="shared" si="0"/>
        <v>2500000</v>
      </c>
      <c r="I34" s="109">
        <v>2500000</v>
      </c>
      <c r="J34" s="104"/>
      <c r="K34" s="49"/>
      <c r="L34" s="77"/>
      <c r="M34" s="45"/>
      <c r="N34" s="45"/>
      <c r="O34" s="311">
        <f>+F35/F34</f>
        <v>0</v>
      </c>
      <c r="P34" s="311">
        <f>+H35/H34</f>
        <v>0</v>
      </c>
      <c r="Q34" s="311" t="e">
        <f>+(O34*O34)/P34</f>
        <v>#DIV/0!</v>
      </c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9" ht="24" customHeight="1">
      <c r="A35" s="1"/>
      <c r="B35" s="329"/>
      <c r="C35" s="312"/>
      <c r="D35" s="39" t="s">
        <v>53</v>
      </c>
      <c r="E35" s="312"/>
      <c r="F35" s="58">
        <v>0</v>
      </c>
      <c r="G35" s="39" t="s">
        <v>54</v>
      </c>
      <c r="H35" s="111">
        <f t="shared" si="0"/>
        <v>0</v>
      </c>
      <c r="I35" s="115">
        <v>0</v>
      </c>
      <c r="J35" s="104"/>
      <c r="K35" s="49"/>
      <c r="L35" s="77"/>
      <c r="M35" s="49"/>
      <c r="N35" s="50"/>
      <c r="O35" s="312"/>
      <c r="P35" s="312"/>
      <c r="Q35" s="312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9" ht="24" customHeight="1">
      <c r="A36" s="1"/>
      <c r="B36" s="329"/>
      <c r="C36" s="328" t="s">
        <v>121</v>
      </c>
      <c r="D36" s="39" t="s">
        <v>51</v>
      </c>
      <c r="E36" s="321" t="s">
        <v>59</v>
      </c>
      <c r="F36" s="41">
        <v>1</v>
      </c>
      <c r="G36" s="39" t="s">
        <v>51</v>
      </c>
      <c r="H36" s="111">
        <f t="shared" si="0"/>
        <v>2500000</v>
      </c>
      <c r="I36" s="109">
        <v>2500000</v>
      </c>
      <c r="J36" s="104"/>
      <c r="K36" s="49"/>
      <c r="L36" s="77"/>
      <c r="M36" s="45"/>
      <c r="N36" s="45"/>
      <c r="O36" s="311">
        <f>+F37/F36</f>
        <v>0</v>
      </c>
      <c r="P36" s="311">
        <f>+H37/H36</f>
        <v>0</v>
      </c>
      <c r="Q36" s="311" t="e">
        <f>+(O36*O36)/P36</f>
        <v>#DIV/0!</v>
      </c>
      <c r="R36" s="1"/>
      <c r="S36" s="1"/>
      <c r="T36" s="1"/>
      <c r="U36" s="1"/>
      <c r="V36" s="1"/>
      <c r="W36" s="1"/>
      <c r="X36" s="34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9" ht="24" customHeight="1">
      <c r="A37" s="1"/>
      <c r="B37" s="312"/>
      <c r="C37" s="312"/>
      <c r="D37" s="39" t="s">
        <v>53</v>
      </c>
      <c r="E37" s="312"/>
      <c r="F37" s="46">
        <v>0</v>
      </c>
      <c r="G37" s="39" t="s">
        <v>54</v>
      </c>
      <c r="H37" s="111">
        <f t="shared" si="0"/>
        <v>0</v>
      </c>
      <c r="I37" s="115">
        <v>0</v>
      </c>
      <c r="J37" s="104"/>
      <c r="K37" s="49"/>
      <c r="L37" s="77"/>
      <c r="M37" s="49"/>
      <c r="N37" s="50"/>
      <c r="O37" s="312"/>
      <c r="P37" s="312"/>
      <c r="Q37" s="312"/>
      <c r="R37" s="1"/>
      <c r="S37" s="1"/>
      <c r="T37" s="1"/>
      <c r="U37" s="1"/>
      <c r="V37" s="1"/>
      <c r="W37" s="1"/>
      <c r="X37" s="1"/>
      <c r="Y37" s="1"/>
      <c r="Z37" s="1"/>
      <c r="AA37" s="1"/>
      <c r="AB37" s="35"/>
      <c r="AC37" s="1"/>
      <c r="AD37" s="1"/>
      <c r="AE37" s="1"/>
      <c r="AF37" s="1"/>
      <c r="AG37" s="1"/>
      <c r="AH37" s="1"/>
      <c r="AI37" s="1"/>
      <c r="AJ37" s="1"/>
      <c r="AK37" s="1"/>
    </row>
    <row r="38" spans="1:39" ht="18.75" customHeight="1">
      <c r="A38" s="1"/>
      <c r="B38" s="320"/>
      <c r="C38" s="316" t="s">
        <v>62</v>
      </c>
      <c r="D38" s="39" t="s">
        <v>51</v>
      </c>
      <c r="E38" s="321" t="s">
        <v>59</v>
      </c>
      <c r="F38" s="41">
        <f t="shared" ref="F38:F39" si="1">F22+F20+F18+F36+F26+F34+F32+F30+F28+F24</f>
        <v>10</v>
      </c>
      <c r="G38" s="39" t="s">
        <v>51</v>
      </c>
      <c r="H38" s="81">
        <f t="shared" ref="H38:L38" si="2">H18+H20+H22+H24+H26+H28+H30+H32+H34+H36</f>
        <v>469427425</v>
      </c>
      <c r="I38" s="114">
        <f t="shared" si="2"/>
        <v>469427425</v>
      </c>
      <c r="J38" s="82">
        <f t="shared" si="2"/>
        <v>0</v>
      </c>
      <c r="K38" s="82">
        <f t="shared" si="2"/>
        <v>0</v>
      </c>
      <c r="L38" s="82">
        <f t="shared" si="2"/>
        <v>0</v>
      </c>
      <c r="M38" s="49"/>
      <c r="N38" s="50"/>
      <c r="O38" s="359"/>
      <c r="P38" s="359"/>
      <c r="Q38" s="360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9" ht="18.75" customHeight="1">
      <c r="A39" s="1"/>
      <c r="B39" s="312"/>
      <c r="C39" s="294"/>
      <c r="D39" s="39" t="s">
        <v>53</v>
      </c>
      <c r="E39" s="312"/>
      <c r="F39" s="41">
        <f t="shared" si="1"/>
        <v>48399</v>
      </c>
      <c r="G39" s="39" t="s">
        <v>54</v>
      </c>
      <c r="H39" s="81">
        <f t="shared" ref="H39:L39" si="3">H19+H21+H23+H25+H27+H29+H31+H33+H35+H37</f>
        <v>164911093</v>
      </c>
      <c r="I39" s="82">
        <f t="shared" si="3"/>
        <v>164911093</v>
      </c>
      <c r="J39" s="82">
        <f t="shared" si="3"/>
        <v>0</v>
      </c>
      <c r="K39" s="82">
        <f t="shared" si="3"/>
        <v>0</v>
      </c>
      <c r="L39" s="82">
        <f t="shared" si="3"/>
        <v>0</v>
      </c>
      <c r="M39" s="49"/>
      <c r="N39" s="50"/>
      <c r="O39" s="312"/>
      <c r="P39" s="312"/>
      <c r="Q39" s="312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9" ht="15.75" customHeight="1">
      <c r="A40" s="1"/>
      <c r="B40" s="1"/>
      <c r="C40" s="1"/>
      <c r="D40" s="60"/>
      <c r="E40" s="1"/>
      <c r="F40" s="1"/>
      <c r="G40" s="1"/>
      <c r="H40" s="61"/>
      <c r="I40" s="62"/>
      <c r="J40" s="33"/>
      <c r="K40" s="33"/>
      <c r="L40" s="2"/>
      <c r="M40" s="3"/>
      <c r="N40" s="3"/>
      <c r="O40" s="62"/>
      <c r="P40" s="63"/>
      <c r="Q40" s="64"/>
      <c r="R40" s="63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9" ht="15.75" customHeight="1">
      <c r="A41" s="1"/>
      <c r="B41" s="317" t="s">
        <v>63</v>
      </c>
      <c r="C41" s="286"/>
      <c r="D41" s="354" t="s">
        <v>64</v>
      </c>
      <c r="E41" s="285"/>
      <c r="F41" s="285"/>
      <c r="G41" s="285"/>
      <c r="H41" s="285"/>
      <c r="I41" s="286"/>
      <c r="J41" s="73" t="s">
        <v>65</v>
      </c>
      <c r="K41" s="354" t="s">
        <v>66</v>
      </c>
      <c r="L41" s="286"/>
      <c r="M41" s="319" t="s">
        <v>67</v>
      </c>
      <c r="N41" s="285"/>
      <c r="O41" s="285"/>
      <c r="P41" s="285"/>
      <c r="Q41" s="286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9" ht="21.75" customHeight="1">
      <c r="A42" s="1"/>
      <c r="B42" s="355" t="s">
        <v>122</v>
      </c>
      <c r="C42" s="291"/>
      <c r="D42" s="356" t="s">
        <v>123</v>
      </c>
      <c r="E42" s="288"/>
      <c r="F42" s="288"/>
      <c r="G42" s="288"/>
      <c r="H42" s="288"/>
      <c r="I42" s="291"/>
      <c r="J42" s="314" t="s">
        <v>70</v>
      </c>
      <c r="K42" s="74" t="s">
        <v>51</v>
      </c>
      <c r="L42" s="75">
        <v>14565</v>
      </c>
      <c r="M42" s="356" t="s">
        <v>71</v>
      </c>
      <c r="N42" s="288"/>
      <c r="O42" s="288"/>
      <c r="P42" s="288"/>
      <c r="Q42" s="29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9" ht="21.75" customHeight="1">
      <c r="A43" s="1"/>
      <c r="B43" s="292"/>
      <c r="C43" s="293"/>
      <c r="D43" s="294"/>
      <c r="E43" s="297"/>
      <c r="F43" s="297"/>
      <c r="G43" s="297"/>
      <c r="H43" s="297"/>
      <c r="I43" s="295"/>
      <c r="J43" s="312"/>
      <c r="K43" s="74" t="s">
        <v>53</v>
      </c>
      <c r="L43" s="75">
        <f>F39</f>
        <v>48399</v>
      </c>
      <c r="M43" s="294"/>
      <c r="N43" s="297"/>
      <c r="O43" s="297"/>
      <c r="P43" s="297"/>
      <c r="Q43" s="295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9" ht="15" customHeight="1">
      <c r="A44" s="1"/>
      <c r="B44" s="335" t="s">
        <v>376</v>
      </c>
      <c r="C44" s="336"/>
      <c r="D44" s="336"/>
      <c r="E44" s="336"/>
      <c r="F44" s="336"/>
      <c r="G44" s="336"/>
      <c r="H44" s="336"/>
      <c r="I44" s="336"/>
      <c r="J44" s="336"/>
      <c r="K44" s="336"/>
      <c r="L44" s="337"/>
      <c r="M44" s="334" t="s">
        <v>72</v>
      </c>
      <c r="N44" s="288"/>
      <c r="O44" s="288"/>
      <c r="P44" s="288"/>
      <c r="Q44" s="29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ht="29.25" customHeight="1">
      <c r="A45" s="1"/>
      <c r="B45" s="338"/>
      <c r="C45" s="339"/>
      <c r="D45" s="339"/>
      <c r="E45" s="339"/>
      <c r="F45" s="339"/>
      <c r="G45" s="339"/>
      <c r="H45" s="339"/>
      <c r="I45" s="339"/>
      <c r="J45" s="339"/>
      <c r="K45" s="339"/>
      <c r="L45" s="340"/>
      <c r="M45" s="297"/>
      <c r="N45" s="297"/>
      <c r="O45" s="297"/>
      <c r="P45" s="297"/>
      <c r="Q45" s="295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ht="15.75" customHeight="1">
      <c r="A46" s="1"/>
      <c r="B46" s="338"/>
      <c r="C46" s="339"/>
      <c r="D46" s="339"/>
      <c r="E46" s="339"/>
      <c r="F46" s="339"/>
      <c r="G46" s="339"/>
      <c r="H46" s="339"/>
      <c r="I46" s="339"/>
      <c r="J46" s="339"/>
      <c r="K46" s="339"/>
      <c r="L46" s="340"/>
      <c r="M46" s="333" t="s">
        <v>377</v>
      </c>
      <c r="N46" s="333"/>
      <c r="O46" s="333"/>
      <c r="P46" s="333"/>
      <c r="Q46" s="344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ht="15.75" customHeight="1">
      <c r="A47" s="1"/>
      <c r="B47" s="338"/>
      <c r="C47" s="339"/>
      <c r="D47" s="339"/>
      <c r="E47" s="339"/>
      <c r="F47" s="339"/>
      <c r="G47" s="339"/>
      <c r="H47" s="339"/>
      <c r="I47" s="339"/>
      <c r="J47" s="339"/>
      <c r="K47" s="339"/>
      <c r="L47" s="340"/>
      <c r="M47" s="345"/>
      <c r="N47" s="345"/>
      <c r="O47" s="345"/>
      <c r="P47" s="345"/>
      <c r="Q47" s="346"/>
    </row>
    <row r="48" spans="1:39" ht="15.75" customHeight="1">
      <c r="A48" s="1"/>
      <c r="B48" s="338"/>
      <c r="C48" s="339"/>
      <c r="D48" s="339"/>
      <c r="E48" s="339"/>
      <c r="F48" s="339"/>
      <c r="G48" s="339"/>
      <c r="H48" s="339"/>
      <c r="I48" s="339"/>
      <c r="J48" s="339"/>
      <c r="K48" s="339"/>
      <c r="L48" s="340"/>
      <c r="M48" s="334" t="s">
        <v>72</v>
      </c>
      <c r="N48" s="334"/>
      <c r="O48" s="334"/>
      <c r="P48" s="334"/>
      <c r="Q48" s="347"/>
    </row>
    <row r="49" spans="1:17" ht="30.6" customHeight="1">
      <c r="A49" s="1"/>
      <c r="B49" s="341"/>
      <c r="C49" s="342"/>
      <c r="D49" s="342"/>
      <c r="E49" s="342"/>
      <c r="F49" s="342"/>
      <c r="G49" s="342"/>
      <c r="H49" s="342"/>
      <c r="I49" s="342"/>
      <c r="J49" s="342"/>
      <c r="K49" s="342"/>
      <c r="L49" s="343"/>
      <c r="M49" s="348"/>
      <c r="N49" s="348"/>
      <c r="O49" s="348"/>
      <c r="P49" s="348"/>
      <c r="Q49" s="349"/>
    </row>
    <row r="50" spans="1:17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3"/>
      <c r="N50" s="3"/>
      <c r="O50" s="1"/>
      <c r="P50" s="1"/>
      <c r="Q50" s="1"/>
    </row>
    <row r="51" spans="1:17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3"/>
      <c r="N51" s="3"/>
      <c r="O51" s="1"/>
      <c r="P51" s="1"/>
      <c r="Q51" s="1"/>
    </row>
    <row r="52" spans="1:17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3"/>
      <c r="N52" s="3"/>
      <c r="O52" s="1"/>
      <c r="P52" s="1"/>
      <c r="Q52" s="1"/>
    </row>
    <row r="53" spans="1:17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3"/>
      <c r="N53" s="3"/>
      <c r="O53" s="1"/>
      <c r="P53" s="1"/>
      <c r="Q53" s="1"/>
    </row>
    <row r="54" spans="1:17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3"/>
      <c r="N54" s="3"/>
      <c r="O54" s="1"/>
      <c r="P54" s="1"/>
      <c r="Q54" s="1"/>
    </row>
    <row r="55" spans="1:1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3"/>
      <c r="N55" s="3"/>
      <c r="O55" s="1"/>
      <c r="P55" s="1"/>
      <c r="Q55" s="1"/>
    </row>
    <row r="56" spans="1:17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3"/>
      <c r="N56" s="3"/>
      <c r="O56" s="1"/>
      <c r="P56" s="1"/>
      <c r="Q56" s="1"/>
    </row>
    <row r="57" spans="1:1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3"/>
      <c r="N57" s="3"/>
      <c r="O57" s="1"/>
      <c r="P57" s="1"/>
      <c r="Q57" s="1"/>
    </row>
    <row r="58" spans="1:17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3"/>
      <c r="N58" s="3"/>
      <c r="O58" s="1"/>
      <c r="P58" s="1"/>
      <c r="Q58" s="1"/>
    </row>
    <row r="59" spans="1:17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3"/>
      <c r="N59" s="3"/>
      <c r="O59" s="1"/>
      <c r="P59" s="1"/>
      <c r="Q59" s="1"/>
    </row>
    <row r="60" spans="1:17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3"/>
      <c r="N60" s="3"/>
      <c r="O60" s="1"/>
      <c r="P60" s="1"/>
      <c r="Q60" s="1"/>
    </row>
    <row r="61" spans="1:17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3"/>
      <c r="N61" s="3"/>
      <c r="O61" s="1"/>
      <c r="P61" s="1"/>
      <c r="Q61" s="1"/>
    </row>
    <row r="62" spans="1:17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3"/>
      <c r="N62" s="3"/>
      <c r="O62" s="1"/>
      <c r="P62" s="1"/>
      <c r="Q62" s="1"/>
    </row>
    <row r="63" spans="1:17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3"/>
      <c r="N63" s="3"/>
      <c r="O63" s="1"/>
      <c r="P63" s="1"/>
      <c r="Q63" s="1"/>
    </row>
    <row r="64" spans="1:17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3"/>
      <c r="N64" s="3"/>
      <c r="O64" s="1"/>
      <c r="P64" s="1"/>
      <c r="Q64" s="1"/>
    </row>
    <row r="65" spans="1:37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3"/>
      <c r="N65" s="3"/>
      <c r="O65" s="1"/>
      <c r="P65" s="1"/>
      <c r="Q65" s="1"/>
    </row>
    <row r="66" spans="1:37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3"/>
      <c r="N66" s="3"/>
      <c r="O66" s="1"/>
      <c r="P66" s="1"/>
      <c r="Q66" s="1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3"/>
      <c r="N67" s="3"/>
      <c r="O67" s="1"/>
      <c r="P67" s="1"/>
      <c r="Q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3"/>
      <c r="N68" s="3"/>
      <c r="O68" s="1"/>
      <c r="P68" s="1"/>
      <c r="Q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3"/>
      <c r="N69" s="3"/>
      <c r="O69" s="1"/>
      <c r="P69" s="1"/>
      <c r="Q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3"/>
      <c r="N70" s="3"/>
      <c r="O70" s="1"/>
      <c r="P70" s="1"/>
      <c r="Q70" s="1"/>
    </row>
    <row r="71" spans="1:3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3"/>
      <c r="N71" s="3"/>
      <c r="O71" s="1"/>
      <c r="P71" s="1"/>
      <c r="Q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3"/>
      <c r="N72" s="3"/>
      <c r="O72" s="1"/>
      <c r="P72" s="1"/>
      <c r="Q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3"/>
      <c r="N73" s="3"/>
      <c r="O73" s="1"/>
      <c r="P73" s="1"/>
      <c r="Q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3"/>
      <c r="N74" s="3"/>
      <c r="O74" s="1"/>
      <c r="P74" s="1"/>
      <c r="Q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3"/>
      <c r="N75" s="3"/>
      <c r="O75" s="1"/>
      <c r="P75" s="1"/>
      <c r="Q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3"/>
      <c r="N76" s="3"/>
      <c r="O76" s="1"/>
      <c r="P76" s="1"/>
      <c r="Q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3"/>
      <c r="N77" s="3"/>
      <c r="O77" s="1"/>
      <c r="P77" s="1"/>
      <c r="Q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3"/>
      <c r="N78" s="3"/>
      <c r="O78" s="1"/>
      <c r="P78" s="1"/>
      <c r="Q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3"/>
      <c r="N79" s="3"/>
      <c r="O79" s="1"/>
      <c r="P79" s="1"/>
      <c r="Q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3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3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3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</sheetData>
  <mergeCells count="121">
    <mergeCell ref="E20:E21"/>
    <mergeCell ref="E22:E23"/>
    <mergeCell ref="K41:L41"/>
    <mergeCell ref="B42:C43"/>
    <mergeCell ref="P30:P31"/>
    <mergeCell ref="Q30:Q31"/>
    <mergeCell ref="O30:O31"/>
    <mergeCell ref="P38:P39"/>
    <mergeCell ref="Q38:Q39"/>
    <mergeCell ref="M42:Q43"/>
    <mergeCell ref="O34:O35"/>
    <mergeCell ref="P34:P35"/>
    <mergeCell ref="Q34:Q35"/>
    <mergeCell ref="O36:O37"/>
    <mergeCell ref="P36:P37"/>
    <mergeCell ref="B18:B25"/>
    <mergeCell ref="C18:C19"/>
    <mergeCell ref="E18:E19"/>
    <mergeCell ref="C20:C21"/>
    <mergeCell ref="C22:C23"/>
    <mergeCell ref="C24:C25"/>
    <mergeCell ref="E24:E25"/>
    <mergeCell ref="Q36:Q37"/>
    <mergeCell ref="O38:O39"/>
    <mergeCell ref="O32:O33"/>
    <mergeCell ref="P32:P33"/>
    <mergeCell ref="Q32:Q33"/>
    <mergeCell ref="B44:L49"/>
    <mergeCell ref="M46:Q47"/>
    <mergeCell ref="M48:Q49"/>
    <mergeCell ref="M44:Q45"/>
    <mergeCell ref="B26:B37"/>
    <mergeCell ref="C26:C27"/>
    <mergeCell ref="E26:E27"/>
    <mergeCell ref="C28:C29"/>
    <mergeCell ref="C30:C31"/>
    <mergeCell ref="O28:O29"/>
    <mergeCell ref="P28:P29"/>
    <mergeCell ref="Q28:Q29"/>
    <mergeCell ref="D42:I43"/>
    <mergeCell ref="J42:J43"/>
    <mergeCell ref="B38:B39"/>
    <mergeCell ref="C38:C39"/>
    <mergeCell ref="E38:E39"/>
    <mergeCell ref="B41:C41"/>
    <mergeCell ref="D41:I41"/>
    <mergeCell ref="E28:E29"/>
    <mergeCell ref="E30:E31"/>
    <mergeCell ref="C32:C33"/>
    <mergeCell ref="E32:E33"/>
    <mergeCell ref="C34:C35"/>
    <mergeCell ref="E34:E35"/>
    <mergeCell ref="C36:C37"/>
    <mergeCell ref="E36:E37"/>
    <mergeCell ref="M41:Q41"/>
    <mergeCell ref="U15:V15"/>
    <mergeCell ref="U16:V16"/>
    <mergeCell ref="U17:V17"/>
    <mergeCell ref="P24:P25"/>
    <mergeCell ref="Q24:Q25"/>
    <mergeCell ref="U26:V26"/>
    <mergeCell ref="O20:O21"/>
    <mergeCell ref="P20:P21"/>
    <mergeCell ref="Q20:Q21"/>
    <mergeCell ref="O22:O23"/>
    <mergeCell ref="P22:P23"/>
    <mergeCell ref="Q22:Q23"/>
    <mergeCell ref="O24:O25"/>
    <mergeCell ref="O18:O19"/>
    <mergeCell ref="P18:P19"/>
    <mergeCell ref="Q18:Q19"/>
    <mergeCell ref="O26:O27"/>
    <mergeCell ref="P26:P27"/>
    <mergeCell ref="Q26:Q27"/>
    <mergeCell ref="O16:O17"/>
    <mergeCell ref="P16:P17"/>
    <mergeCell ref="Q16:Q17"/>
    <mergeCell ref="O15:Q15"/>
    <mergeCell ref="B10:C10"/>
    <mergeCell ref="D10:I10"/>
    <mergeCell ref="B9:C9"/>
    <mergeCell ref="B11:C11"/>
    <mergeCell ref="B12:C12"/>
    <mergeCell ref="B13:C13"/>
    <mergeCell ref="N10:P10"/>
    <mergeCell ref="N11:P11"/>
    <mergeCell ref="B15:B17"/>
    <mergeCell ref="C15:C17"/>
    <mergeCell ref="D15:D17"/>
    <mergeCell ref="G15:G17"/>
    <mergeCell ref="H15:H17"/>
    <mergeCell ref="I15:L16"/>
    <mergeCell ref="M15:N16"/>
    <mergeCell ref="E15:E17"/>
    <mergeCell ref="F15:F17"/>
    <mergeCell ref="U11:W11"/>
    <mergeCell ref="D12:I12"/>
    <mergeCell ref="N12:P12"/>
    <mergeCell ref="U12:W12"/>
    <mergeCell ref="D13:I13"/>
    <mergeCell ref="N13:P13"/>
    <mergeCell ref="U13:W13"/>
    <mergeCell ref="D9:I9"/>
    <mergeCell ref="J9:L14"/>
    <mergeCell ref="D11:I11"/>
    <mergeCell ref="D14:I14"/>
    <mergeCell ref="N14:P14"/>
    <mergeCell ref="U14:V14"/>
    <mergeCell ref="B2:C5"/>
    <mergeCell ref="D2:K3"/>
    <mergeCell ref="L2:O2"/>
    <mergeCell ref="P2:Q5"/>
    <mergeCell ref="L3:O3"/>
    <mergeCell ref="D4:K5"/>
    <mergeCell ref="L4:O4"/>
    <mergeCell ref="M9:Q9"/>
    <mergeCell ref="T9:X9"/>
    <mergeCell ref="L5:O5"/>
    <mergeCell ref="C6:Q6"/>
    <mergeCell ref="D7:Q7"/>
    <mergeCell ref="D8:Q8"/>
  </mergeCells>
  <pageMargins left="0.62992125984251968" right="0.19685039370078741" top="0.23622047244094491" bottom="0.19685039370078741" header="0" footer="0"/>
  <pageSetup paperSize="9" scale="5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topLeftCell="C2" zoomScale="55" zoomScaleNormal="55" workbookViewId="0">
      <selection activeCell="B22" sqref="B22:B25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customWidth="1"/>
    <col min="9" max="9" width="17.42578125" customWidth="1"/>
    <col min="10" max="10" width="20.85546875" customWidth="1"/>
    <col min="11" max="11" width="13.5703125" customWidth="1"/>
    <col min="12" max="12" width="15.85546875" customWidth="1"/>
    <col min="13" max="13" width="14.85546875" customWidth="1"/>
    <col min="14" max="14" width="21.140625" customWidth="1"/>
    <col min="15" max="17" width="16.85546875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7" width="12.5703125" customWidth="1"/>
  </cols>
  <sheetData>
    <row r="1" spans="1:37" ht="22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7.5" customHeight="1">
      <c r="A2" s="4"/>
      <c r="B2" s="290"/>
      <c r="C2" s="291"/>
      <c r="D2" s="296" t="s">
        <v>124</v>
      </c>
      <c r="E2" s="288"/>
      <c r="F2" s="288"/>
      <c r="G2" s="288"/>
      <c r="H2" s="288"/>
      <c r="I2" s="288"/>
      <c r="J2" s="288"/>
      <c r="K2" s="291"/>
      <c r="L2" s="298" t="s">
        <v>125</v>
      </c>
      <c r="M2" s="285"/>
      <c r="N2" s="285"/>
      <c r="O2" s="286"/>
      <c r="P2" s="290"/>
      <c r="Q2" s="291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37.5" customHeight="1">
      <c r="A3" s="4"/>
      <c r="B3" s="292"/>
      <c r="C3" s="293"/>
      <c r="D3" s="294"/>
      <c r="E3" s="297"/>
      <c r="F3" s="297"/>
      <c r="G3" s="297"/>
      <c r="H3" s="297"/>
      <c r="I3" s="297"/>
      <c r="J3" s="297"/>
      <c r="K3" s="295"/>
      <c r="L3" s="298" t="s">
        <v>126</v>
      </c>
      <c r="M3" s="285"/>
      <c r="N3" s="285"/>
      <c r="O3" s="286"/>
      <c r="P3" s="292"/>
      <c r="Q3" s="293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33.75" customHeight="1">
      <c r="A4" s="4"/>
      <c r="B4" s="292"/>
      <c r="C4" s="293"/>
      <c r="D4" s="296" t="s">
        <v>127</v>
      </c>
      <c r="E4" s="288"/>
      <c r="F4" s="288"/>
      <c r="G4" s="288"/>
      <c r="H4" s="288"/>
      <c r="I4" s="288"/>
      <c r="J4" s="288"/>
      <c r="K4" s="291"/>
      <c r="L4" s="298" t="s">
        <v>128</v>
      </c>
      <c r="M4" s="285"/>
      <c r="N4" s="285"/>
      <c r="O4" s="286"/>
      <c r="P4" s="292"/>
      <c r="Q4" s="293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8.25" customHeight="1">
      <c r="A5" s="4"/>
      <c r="B5" s="294"/>
      <c r="C5" s="295"/>
      <c r="D5" s="294"/>
      <c r="E5" s="297"/>
      <c r="F5" s="297"/>
      <c r="G5" s="297"/>
      <c r="H5" s="297"/>
      <c r="I5" s="297"/>
      <c r="J5" s="297"/>
      <c r="K5" s="295"/>
      <c r="L5" s="298" t="s">
        <v>129</v>
      </c>
      <c r="M5" s="285"/>
      <c r="N5" s="285"/>
      <c r="O5" s="286"/>
      <c r="P5" s="294"/>
      <c r="Q5" s="295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23.25" customHeight="1">
      <c r="A6" s="4"/>
      <c r="B6" s="4"/>
      <c r="C6" s="282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31.5" customHeight="1">
      <c r="A7" s="4"/>
      <c r="B7" s="7" t="s">
        <v>6</v>
      </c>
      <c r="C7" s="7" t="s">
        <v>7</v>
      </c>
      <c r="D7" s="284" t="s">
        <v>8</v>
      </c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6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36" customHeight="1">
      <c r="A8" s="4"/>
      <c r="B8" s="7" t="s">
        <v>9</v>
      </c>
      <c r="C8" s="68" t="s">
        <v>10</v>
      </c>
      <c r="D8" s="350" t="s">
        <v>11</v>
      </c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36" customHeight="1">
      <c r="A9" s="4"/>
      <c r="B9" s="330" t="s">
        <v>12</v>
      </c>
      <c r="C9" s="286"/>
      <c r="D9" s="289" t="s">
        <v>13</v>
      </c>
      <c r="E9" s="285"/>
      <c r="F9" s="285"/>
      <c r="G9" s="285"/>
      <c r="H9" s="285"/>
      <c r="I9" s="286"/>
      <c r="J9" s="306" t="s">
        <v>130</v>
      </c>
      <c r="K9" s="288"/>
      <c r="L9" s="291"/>
      <c r="M9" s="309" t="s">
        <v>15</v>
      </c>
      <c r="N9" s="285"/>
      <c r="O9" s="285"/>
      <c r="P9" s="285"/>
      <c r="Q9" s="286"/>
      <c r="R9" s="9"/>
      <c r="S9" s="4"/>
      <c r="T9" s="307"/>
      <c r="U9" s="283"/>
      <c r="V9" s="283"/>
      <c r="W9" s="283"/>
      <c r="X9" s="283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36" customHeight="1">
      <c r="A10" s="4"/>
      <c r="B10" s="330" t="s">
        <v>16</v>
      </c>
      <c r="C10" s="286"/>
      <c r="D10" s="289" t="s">
        <v>17</v>
      </c>
      <c r="E10" s="285"/>
      <c r="F10" s="285"/>
      <c r="G10" s="285"/>
      <c r="H10" s="285"/>
      <c r="I10" s="286"/>
      <c r="J10" s="292"/>
      <c r="K10" s="283"/>
      <c r="L10" s="293"/>
      <c r="M10" s="11" t="s">
        <v>18</v>
      </c>
      <c r="N10" s="308" t="s">
        <v>19</v>
      </c>
      <c r="O10" s="285"/>
      <c r="P10" s="286"/>
      <c r="Q10" s="11" t="s">
        <v>20</v>
      </c>
      <c r="R10" s="9"/>
      <c r="S10" s="4"/>
      <c r="T10" s="10"/>
      <c r="U10" s="10"/>
      <c r="V10" s="10"/>
      <c r="W10" s="10"/>
      <c r="X10" s="10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2" customHeight="1">
      <c r="A11" s="4"/>
      <c r="B11" s="324" t="s">
        <v>21</v>
      </c>
      <c r="C11" s="286"/>
      <c r="D11" s="300" t="s">
        <v>22</v>
      </c>
      <c r="E11" s="285"/>
      <c r="F11" s="285"/>
      <c r="G11" s="285"/>
      <c r="H11" s="285"/>
      <c r="I11" s="286"/>
      <c r="J11" s="292"/>
      <c r="K11" s="283"/>
      <c r="L11" s="293"/>
      <c r="M11" s="12"/>
      <c r="N11" s="305"/>
      <c r="O11" s="285"/>
      <c r="P11" s="286"/>
      <c r="Q11" s="13"/>
      <c r="R11" s="9"/>
      <c r="S11" s="4"/>
      <c r="T11" s="14"/>
      <c r="U11" s="299"/>
      <c r="V11" s="283"/>
      <c r="W11" s="283"/>
      <c r="X11" s="14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74.25" customHeight="1">
      <c r="A12" s="4"/>
      <c r="B12" s="325" t="s">
        <v>23</v>
      </c>
      <c r="C12" s="286"/>
      <c r="D12" s="300" t="s">
        <v>131</v>
      </c>
      <c r="E12" s="285"/>
      <c r="F12" s="285"/>
      <c r="G12" s="285"/>
      <c r="H12" s="285"/>
      <c r="I12" s="286"/>
      <c r="J12" s="292"/>
      <c r="K12" s="283"/>
      <c r="L12" s="293"/>
      <c r="M12" s="15"/>
      <c r="N12" s="301"/>
      <c r="O12" s="285"/>
      <c r="P12" s="286"/>
      <c r="Q12" s="16"/>
      <c r="R12" s="9"/>
      <c r="S12" s="4"/>
      <c r="T12" s="17"/>
      <c r="U12" s="302"/>
      <c r="V12" s="283"/>
      <c r="W12" s="283"/>
      <c r="X12" s="19"/>
      <c r="Y12" s="4"/>
      <c r="Z12" s="20"/>
      <c r="AA12" s="21"/>
      <c r="AB12" s="22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74.25" customHeight="1">
      <c r="A13" s="4"/>
      <c r="B13" s="326" t="s">
        <v>25</v>
      </c>
      <c r="C13" s="286"/>
      <c r="D13" s="303" t="s">
        <v>132</v>
      </c>
      <c r="E13" s="285"/>
      <c r="F13" s="285"/>
      <c r="G13" s="285"/>
      <c r="H13" s="285"/>
      <c r="I13" s="286"/>
      <c r="J13" s="292"/>
      <c r="K13" s="283"/>
      <c r="L13" s="293"/>
      <c r="M13" s="23"/>
      <c r="N13" s="304"/>
      <c r="O13" s="285"/>
      <c r="P13" s="286"/>
      <c r="Q13" s="24"/>
      <c r="R13" s="9"/>
      <c r="S13" s="4"/>
      <c r="T13" s="17"/>
      <c r="U13" s="302"/>
      <c r="V13" s="283"/>
      <c r="W13" s="283"/>
      <c r="X13" s="19"/>
      <c r="Y13" s="4"/>
      <c r="Z13" s="20"/>
      <c r="AA13" s="21"/>
      <c r="AB13" s="22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38.25" customHeight="1">
      <c r="A14" s="4"/>
      <c r="B14" s="69" t="s">
        <v>27</v>
      </c>
      <c r="C14" s="70" t="s">
        <v>28</v>
      </c>
      <c r="D14" s="357" t="s">
        <v>29</v>
      </c>
      <c r="E14" s="285"/>
      <c r="F14" s="285"/>
      <c r="G14" s="285"/>
      <c r="H14" s="285"/>
      <c r="I14" s="286"/>
      <c r="J14" s="294"/>
      <c r="K14" s="297"/>
      <c r="L14" s="295"/>
      <c r="M14" s="26"/>
      <c r="N14" s="304"/>
      <c r="O14" s="285"/>
      <c r="P14" s="286"/>
      <c r="Q14" s="27"/>
      <c r="R14" s="9"/>
      <c r="S14" s="4"/>
      <c r="T14" s="28"/>
      <c r="U14" s="302"/>
      <c r="V14" s="283"/>
      <c r="W14" s="18"/>
      <c r="X14" s="19"/>
      <c r="Y14" s="29"/>
      <c r="Z14" s="20"/>
      <c r="AA14" s="21"/>
      <c r="AB14" s="22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28.5" customHeight="1">
      <c r="A15" s="1"/>
      <c r="B15" s="314" t="s">
        <v>30</v>
      </c>
      <c r="C15" s="315" t="s">
        <v>31</v>
      </c>
      <c r="D15" s="314" t="s">
        <v>133</v>
      </c>
      <c r="E15" s="314" t="s">
        <v>33</v>
      </c>
      <c r="F15" s="314" t="s">
        <v>34</v>
      </c>
      <c r="G15" s="332" t="s">
        <v>134</v>
      </c>
      <c r="H15" s="314" t="s">
        <v>36</v>
      </c>
      <c r="I15" s="331" t="s">
        <v>37</v>
      </c>
      <c r="J15" s="288"/>
      <c r="K15" s="288"/>
      <c r="L15" s="291"/>
      <c r="M15" s="331" t="s">
        <v>38</v>
      </c>
      <c r="N15" s="291"/>
      <c r="O15" s="313" t="s">
        <v>39</v>
      </c>
      <c r="P15" s="285"/>
      <c r="Q15" s="286"/>
      <c r="R15" s="1"/>
      <c r="S15" s="1"/>
      <c r="T15" s="30"/>
      <c r="U15" s="310"/>
      <c r="V15" s="283"/>
      <c r="W15" s="1"/>
      <c r="X15" s="32"/>
      <c r="Y15" s="1"/>
      <c r="Z15" s="33"/>
      <c r="AA15" s="34"/>
      <c r="AB15" s="35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33.75" customHeight="1">
      <c r="A16" s="1"/>
      <c r="B16" s="329"/>
      <c r="C16" s="329"/>
      <c r="D16" s="329"/>
      <c r="E16" s="329"/>
      <c r="F16" s="329"/>
      <c r="G16" s="329"/>
      <c r="H16" s="329"/>
      <c r="I16" s="294"/>
      <c r="J16" s="297"/>
      <c r="K16" s="297"/>
      <c r="L16" s="295"/>
      <c r="M16" s="294"/>
      <c r="N16" s="295"/>
      <c r="O16" s="314" t="s">
        <v>40</v>
      </c>
      <c r="P16" s="314" t="s">
        <v>41</v>
      </c>
      <c r="Q16" s="315" t="s">
        <v>42</v>
      </c>
      <c r="R16" s="1"/>
      <c r="S16" s="1"/>
      <c r="T16" s="36"/>
      <c r="U16" s="310"/>
      <c r="V16" s="283"/>
      <c r="W16" s="1"/>
      <c r="X16" s="34"/>
      <c r="Y16" s="1"/>
      <c r="Z16" s="33"/>
      <c r="AA16" s="34"/>
      <c r="AB16" s="35"/>
      <c r="AC16" s="1"/>
      <c r="AD16" s="1"/>
      <c r="AE16" s="1"/>
      <c r="AF16" s="1"/>
      <c r="AG16" s="1"/>
      <c r="AH16" s="1"/>
      <c r="AI16" s="1"/>
      <c r="AJ16" s="1"/>
      <c r="AK16" s="1"/>
    </row>
    <row r="17" spans="1:39" ht="39.75" customHeight="1">
      <c r="A17" s="1"/>
      <c r="B17" s="312"/>
      <c r="C17" s="312"/>
      <c r="D17" s="312"/>
      <c r="E17" s="312"/>
      <c r="F17" s="312"/>
      <c r="G17" s="312"/>
      <c r="H17" s="312"/>
      <c r="I17" s="37" t="s">
        <v>43</v>
      </c>
      <c r="J17" s="37" t="s">
        <v>44</v>
      </c>
      <c r="K17" s="37" t="s">
        <v>45</v>
      </c>
      <c r="L17" s="38" t="s">
        <v>46</v>
      </c>
      <c r="M17" s="39" t="s">
        <v>47</v>
      </c>
      <c r="N17" s="40" t="s">
        <v>48</v>
      </c>
      <c r="O17" s="312"/>
      <c r="P17" s="312"/>
      <c r="Q17" s="312"/>
      <c r="R17" s="1"/>
      <c r="S17" s="1"/>
      <c r="T17" s="36"/>
      <c r="U17" s="310"/>
      <c r="V17" s="283"/>
      <c r="W17" s="1"/>
      <c r="X17" s="34"/>
      <c r="Y17" s="1"/>
      <c r="Z17" s="33"/>
      <c r="AA17" s="34"/>
      <c r="AB17" s="35"/>
      <c r="AC17" s="1"/>
      <c r="AD17" s="1"/>
      <c r="AE17" s="1"/>
      <c r="AF17" s="1"/>
      <c r="AG17" s="1"/>
      <c r="AH17" s="1"/>
      <c r="AI17" s="1"/>
      <c r="AJ17" s="1"/>
      <c r="AK17" s="1"/>
    </row>
    <row r="18" spans="1:39" ht="31.5" customHeight="1">
      <c r="A18" s="1"/>
      <c r="B18" s="361" t="s">
        <v>135</v>
      </c>
      <c r="C18" s="328" t="s">
        <v>136</v>
      </c>
      <c r="D18" s="39" t="s">
        <v>51</v>
      </c>
      <c r="E18" s="321" t="s">
        <v>109</v>
      </c>
      <c r="F18" s="40">
        <v>1500</v>
      </c>
      <c r="G18" s="39" t="s">
        <v>51</v>
      </c>
      <c r="H18" s="42">
        <f t="shared" ref="H18:H25" si="0">I18+J18+K18+L18</f>
        <v>64050000</v>
      </c>
      <c r="I18" s="76">
        <v>64050000</v>
      </c>
      <c r="J18" s="83"/>
      <c r="K18" s="83"/>
      <c r="L18" s="83"/>
      <c r="M18" s="57"/>
      <c r="N18" s="57"/>
      <c r="O18" s="311">
        <f>+F19/F18</f>
        <v>0.96</v>
      </c>
      <c r="P18" s="311">
        <f>+H19/H18</f>
        <v>0.38953942232630756</v>
      </c>
      <c r="Q18" s="311">
        <f>+(O18*O18)/P18</f>
        <v>2.3658709418837676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9" ht="27.75" customHeight="1">
      <c r="A19" s="1"/>
      <c r="B19" s="292"/>
      <c r="C19" s="312"/>
      <c r="D19" s="39" t="s">
        <v>53</v>
      </c>
      <c r="E19" s="312"/>
      <c r="F19" s="58">
        <v>1440</v>
      </c>
      <c r="G19" s="39" t="s">
        <v>54</v>
      </c>
      <c r="H19" s="42">
        <f t="shared" si="0"/>
        <v>24950000</v>
      </c>
      <c r="I19" s="78">
        <v>24950000</v>
      </c>
      <c r="J19" s="83"/>
      <c r="K19" s="83"/>
      <c r="L19" s="83"/>
      <c r="M19" s="49"/>
      <c r="N19" s="50"/>
      <c r="O19" s="312"/>
      <c r="P19" s="312"/>
      <c r="Q19" s="31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9" ht="18" customHeight="1">
      <c r="A20" s="1"/>
      <c r="B20" s="292"/>
      <c r="C20" s="328" t="s">
        <v>137</v>
      </c>
      <c r="D20" s="39" t="s">
        <v>51</v>
      </c>
      <c r="E20" s="321" t="s">
        <v>109</v>
      </c>
      <c r="F20" s="56">
        <v>1</v>
      </c>
      <c r="G20" s="39" t="s">
        <v>51</v>
      </c>
      <c r="H20" s="42">
        <f t="shared" si="0"/>
        <v>30000000</v>
      </c>
      <c r="I20" s="78">
        <v>30000000</v>
      </c>
      <c r="J20" s="83"/>
      <c r="K20" s="83"/>
      <c r="L20" s="83"/>
      <c r="M20" s="59"/>
      <c r="N20" s="59"/>
      <c r="O20" s="311">
        <f>+F21/F20</f>
        <v>0</v>
      </c>
      <c r="P20" s="311">
        <f>+H21/H20</f>
        <v>0</v>
      </c>
      <c r="Q20" s="311" t="e">
        <f>+(O20*O20)/P20</f>
        <v>#DIV/0!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9" ht="21.75" customHeight="1">
      <c r="A21" s="1"/>
      <c r="B21" s="292"/>
      <c r="C21" s="312"/>
      <c r="D21" s="39" t="s">
        <v>53</v>
      </c>
      <c r="E21" s="312"/>
      <c r="F21" s="58">
        <v>0</v>
      </c>
      <c r="G21" s="39" t="s">
        <v>54</v>
      </c>
      <c r="H21" s="42">
        <f t="shared" si="0"/>
        <v>0</v>
      </c>
      <c r="I21" s="78">
        <v>0</v>
      </c>
      <c r="J21" s="83"/>
      <c r="K21" s="83"/>
      <c r="L21" s="83"/>
      <c r="M21" s="49"/>
      <c r="N21" s="50"/>
      <c r="O21" s="312"/>
      <c r="P21" s="312"/>
      <c r="Q21" s="31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9" ht="31.5" customHeight="1">
      <c r="A22" s="1"/>
      <c r="B22" s="352" t="s">
        <v>138</v>
      </c>
      <c r="C22" s="362" t="s">
        <v>139</v>
      </c>
      <c r="D22" s="39" t="s">
        <v>116</v>
      </c>
      <c r="E22" s="321" t="s">
        <v>140</v>
      </c>
      <c r="F22" s="41">
        <v>1</v>
      </c>
      <c r="G22" s="39" t="s">
        <v>116</v>
      </c>
      <c r="H22" s="42">
        <f t="shared" si="0"/>
        <v>30000000</v>
      </c>
      <c r="I22" s="78">
        <v>30000000</v>
      </c>
      <c r="J22" s="83"/>
      <c r="K22" s="83"/>
      <c r="L22" s="84"/>
      <c r="M22" s="80"/>
      <c r="N22" s="80"/>
      <c r="O22" s="311">
        <f>+F23/F22</f>
        <v>0</v>
      </c>
      <c r="P22" s="311">
        <f>+H23/H22</f>
        <v>0</v>
      </c>
      <c r="Q22" s="311" t="e">
        <f>+(O22*O22)/P22</f>
        <v>#DIV/0!</v>
      </c>
      <c r="R22" s="1"/>
      <c r="S22" s="1"/>
      <c r="T22" s="36"/>
      <c r="U22" s="310"/>
      <c r="V22" s="283"/>
      <c r="W22" s="1"/>
      <c r="X22" s="32"/>
      <c r="Y22" s="1"/>
      <c r="Z22" s="33"/>
      <c r="AA22" s="34"/>
      <c r="AB22" s="35"/>
      <c r="AC22" s="1"/>
      <c r="AD22" s="1"/>
      <c r="AE22" s="1"/>
      <c r="AF22" s="1"/>
      <c r="AG22" s="1"/>
      <c r="AH22" s="1"/>
      <c r="AI22" s="1"/>
      <c r="AJ22" s="1"/>
      <c r="AK22" s="1"/>
    </row>
    <row r="23" spans="1:39" ht="31.5" customHeight="1">
      <c r="A23" s="1"/>
      <c r="B23" s="329"/>
      <c r="C23" s="312"/>
      <c r="D23" s="39" t="s">
        <v>53</v>
      </c>
      <c r="E23" s="312"/>
      <c r="F23" s="41">
        <v>0</v>
      </c>
      <c r="G23" s="39" t="s">
        <v>54</v>
      </c>
      <c r="H23" s="42">
        <f t="shared" si="0"/>
        <v>0</v>
      </c>
      <c r="I23" s="78">
        <v>0</v>
      </c>
      <c r="J23" s="83"/>
      <c r="K23" s="83"/>
      <c r="L23" s="83"/>
      <c r="M23" s="80"/>
      <c r="N23" s="80"/>
      <c r="O23" s="312"/>
      <c r="P23" s="312"/>
      <c r="Q23" s="312"/>
      <c r="R23" s="1"/>
      <c r="S23" s="1"/>
      <c r="T23" s="36"/>
      <c r="U23" s="31"/>
      <c r="V23" s="31"/>
      <c r="W23" s="1"/>
      <c r="X23" s="32"/>
      <c r="Y23" s="1"/>
      <c r="Z23" s="33"/>
      <c r="AA23" s="34"/>
      <c r="AB23" s="35"/>
      <c r="AC23" s="1"/>
      <c r="AD23" s="1"/>
      <c r="AE23" s="1"/>
      <c r="AF23" s="1"/>
      <c r="AG23" s="1"/>
      <c r="AH23" s="1"/>
      <c r="AI23" s="1"/>
      <c r="AJ23" s="1"/>
      <c r="AK23" s="1"/>
    </row>
    <row r="24" spans="1:39" ht="20.25" customHeight="1">
      <c r="A24" s="1"/>
      <c r="B24" s="329"/>
      <c r="C24" s="358" t="s">
        <v>141</v>
      </c>
      <c r="D24" s="39" t="s">
        <v>51</v>
      </c>
      <c r="E24" s="321" t="s">
        <v>52</v>
      </c>
      <c r="F24" s="41">
        <v>1</v>
      </c>
      <c r="G24" s="39" t="s">
        <v>51</v>
      </c>
      <c r="H24" s="42">
        <f t="shared" si="0"/>
        <v>83333333</v>
      </c>
      <c r="I24" s="78">
        <v>83333333</v>
      </c>
      <c r="J24" s="83"/>
      <c r="K24" s="83"/>
      <c r="L24" s="83"/>
      <c r="M24" s="45"/>
      <c r="N24" s="45"/>
      <c r="O24" s="311">
        <f>+F25/F24</f>
        <v>0</v>
      </c>
      <c r="P24" s="311">
        <f>+H25/H24</f>
        <v>0.27999999712000001</v>
      </c>
      <c r="Q24" s="311">
        <f>+(O24*O24)/P24</f>
        <v>0</v>
      </c>
      <c r="R24" s="1"/>
      <c r="S24" s="1"/>
      <c r="T24" s="1"/>
      <c r="U24" s="1"/>
      <c r="V24" s="1"/>
      <c r="W24" s="1"/>
      <c r="X24" s="34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9" ht="20.25" customHeight="1">
      <c r="A25" s="1"/>
      <c r="B25" s="329"/>
      <c r="C25" s="312"/>
      <c r="D25" s="39" t="s">
        <v>53</v>
      </c>
      <c r="E25" s="312"/>
      <c r="F25" s="46">
        <v>0</v>
      </c>
      <c r="G25" s="39" t="s">
        <v>54</v>
      </c>
      <c r="H25" s="42">
        <f t="shared" si="0"/>
        <v>23333333</v>
      </c>
      <c r="I25" s="78">
        <v>23333333</v>
      </c>
      <c r="J25" s="83"/>
      <c r="K25" s="83"/>
      <c r="L25" s="83"/>
      <c r="M25" s="49"/>
      <c r="N25" s="50"/>
      <c r="O25" s="312"/>
      <c r="P25" s="312"/>
      <c r="Q25" s="312"/>
      <c r="R25" s="1"/>
      <c r="S25" s="1"/>
      <c r="T25" s="1"/>
      <c r="U25" s="1"/>
      <c r="V25" s="1"/>
      <c r="W25" s="1"/>
      <c r="X25" s="1"/>
      <c r="Y25" s="1"/>
      <c r="Z25" s="1"/>
      <c r="AA25" s="1"/>
      <c r="AB25" s="35"/>
      <c r="AC25" s="1"/>
      <c r="AD25" s="1"/>
      <c r="AE25" s="1"/>
      <c r="AF25" s="1"/>
      <c r="AG25" s="1"/>
      <c r="AH25" s="1"/>
      <c r="AI25" s="1"/>
      <c r="AJ25" s="1"/>
      <c r="AK25" s="1"/>
    </row>
    <row r="26" spans="1:39" ht="18.75" customHeight="1">
      <c r="A26" s="1"/>
      <c r="B26" s="320"/>
      <c r="C26" s="316" t="s">
        <v>62</v>
      </c>
      <c r="D26" s="39" t="s">
        <v>51</v>
      </c>
      <c r="E26" s="321" t="s">
        <v>59</v>
      </c>
      <c r="F26" s="41">
        <f>F20+F18+F22+F24</f>
        <v>1503</v>
      </c>
      <c r="G26" s="39" t="s">
        <v>51</v>
      </c>
      <c r="H26" s="81">
        <f t="shared" ref="H26:L26" si="1">H18+H20+H22+H24</f>
        <v>207383333</v>
      </c>
      <c r="I26" s="85">
        <f t="shared" si="1"/>
        <v>207383333</v>
      </c>
      <c r="J26" s="85">
        <f t="shared" si="1"/>
        <v>0</v>
      </c>
      <c r="K26" s="85">
        <f t="shared" si="1"/>
        <v>0</v>
      </c>
      <c r="L26" s="85">
        <f t="shared" si="1"/>
        <v>0</v>
      </c>
      <c r="M26" s="49"/>
      <c r="N26" s="50"/>
      <c r="O26" s="359"/>
      <c r="P26" s="359"/>
      <c r="Q26" s="360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9" ht="18.75" customHeight="1">
      <c r="A27" s="1"/>
      <c r="B27" s="312"/>
      <c r="C27" s="294"/>
      <c r="D27" s="39" t="s">
        <v>53</v>
      </c>
      <c r="E27" s="312"/>
      <c r="F27" s="72">
        <f>F21+F19+F23</f>
        <v>1440</v>
      </c>
      <c r="G27" s="39" t="s">
        <v>54</v>
      </c>
      <c r="H27" s="81">
        <f t="shared" ref="H27:L27" si="2">H19+H21+H23+H25</f>
        <v>48283333</v>
      </c>
      <c r="I27" s="85">
        <f t="shared" si="2"/>
        <v>48283333</v>
      </c>
      <c r="J27" s="85">
        <f t="shared" si="2"/>
        <v>0</v>
      </c>
      <c r="K27" s="85">
        <f t="shared" si="2"/>
        <v>0</v>
      </c>
      <c r="L27" s="85">
        <f t="shared" si="2"/>
        <v>0</v>
      </c>
      <c r="M27" s="49"/>
      <c r="N27" s="50"/>
      <c r="O27" s="312"/>
      <c r="P27" s="312"/>
      <c r="Q27" s="312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9" ht="15.75" customHeight="1">
      <c r="A28" s="1"/>
      <c r="B28" s="1"/>
      <c r="C28" s="1"/>
      <c r="D28" s="60"/>
      <c r="E28" s="1"/>
      <c r="F28" s="1"/>
      <c r="G28" s="1"/>
      <c r="H28" s="61"/>
      <c r="I28" s="62"/>
      <c r="J28" s="33"/>
      <c r="K28" s="33"/>
      <c r="L28" s="2"/>
      <c r="M28" s="3"/>
      <c r="N28" s="3"/>
      <c r="O28" s="62"/>
      <c r="P28" s="63"/>
      <c r="Q28" s="64"/>
      <c r="R28" s="63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9" ht="15.75" customHeight="1">
      <c r="A29" s="1"/>
      <c r="B29" s="317" t="s">
        <v>63</v>
      </c>
      <c r="C29" s="286"/>
      <c r="D29" s="354" t="s">
        <v>64</v>
      </c>
      <c r="E29" s="285"/>
      <c r="F29" s="285"/>
      <c r="G29" s="285"/>
      <c r="H29" s="285"/>
      <c r="I29" s="286"/>
      <c r="J29" s="73" t="s">
        <v>65</v>
      </c>
      <c r="K29" s="354" t="s">
        <v>66</v>
      </c>
      <c r="L29" s="286"/>
      <c r="M29" s="319" t="s">
        <v>67</v>
      </c>
      <c r="N29" s="285"/>
      <c r="O29" s="285"/>
      <c r="P29" s="285"/>
      <c r="Q29" s="286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9" ht="26.25" customHeight="1">
      <c r="A30" s="1"/>
      <c r="B30" s="355" t="s">
        <v>142</v>
      </c>
      <c r="C30" s="291"/>
      <c r="D30" s="356" t="s">
        <v>143</v>
      </c>
      <c r="E30" s="288"/>
      <c r="F30" s="288"/>
      <c r="G30" s="288"/>
      <c r="H30" s="288"/>
      <c r="I30" s="291"/>
      <c r="J30" s="314" t="s">
        <v>70</v>
      </c>
      <c r="K30" s="74" t="s">
        <v>51</v>
      </c>
      <c r="L30" s="75">
        <v>1500</v>
      </c>
      <c r="M30" s="356" t="s">
        <v>71</v>
      </c>
      <c r="N30" s="288"/>
      <c r="O30" s="288"/>
      <c r="P30" s="288"/>
      <c r="Q30" s="29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9" ht="18" customHeight="1">
      <c r="A31" s="1"/>
      <c r="B31" s="292"/>
      <c r="C31" s="293"/>
      <c r="D31" s="294"/>
      <c r="E31" s="297"/>
      <c r="F31" s="297"/>
      <c r="G31" s="297"/>
      <c r="H31" s="297"/>
      <c r="I31" s="295"/>
      <c r="J31" s="312"/>
      <c r="K31" s="74" t="s">
        <v>53</v>
      </c>
      <c r="L31" s="75">
        <v>1440</v>
      </c>
      <c r="M31" s="294"/>
      <c r="N31" s="297"/>
      <c r="O31" s="297"/>
      <c r="P31" s="297"/>
      <c r="Q31" s="295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9" ht="15" customHeight="1">
      <c r="A32" s="1"/>
      <c r="B32" s="335" t="s">
        <v>376</v>
      </c>
      <c r="C32" s="336"/>
      <c r="D32" s="336"/>
      <c r="E32" s="336"/>
      <c r="F32" s="336"/>
      <c r="G32" s="336"/>
      <c r="H32" s="336"/>
      <c r="I32" s="336"/>
      <c r="J32" s="336"/>
      <c r="K32" s="336"/>
      <c r="L32" s="337"/>
      <c r="M32" s="334" t="s">
        <v>72</v>
      </c>
      <c r="N32" s="288"/>
      <c r="O32" s="288"/>
      <c r="P32" s="288"/>
      <c r="Q32" s="29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29.25" customHeight="1">
      <c r="A33" s="1"/>
      <c r="B33" s="338"/>
      <c r="C33" s="339"/>
      <c r="D33" s="339"/>
      <c r="E33" s="339"/>
      <c r="F33" s="339"/>
      <c r="G33" s="339"/>
      <c r="H33" s="339"/>
      <c r="I33" s="339"/>
      <c r="J33" s="339"/>
      <c r="K33" s="339"/>
      <c r="L33" s="340"/>
      <c r="M33" s="297"/>
      <c r="N33" s="297"/>
      <c r="O33" s="297"/>
      <c r="P33" s="297"/>
      <c r="Q33" s="295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ht="15.75" customHeight="1">
      <c r="A34" s="1"/>
      <c r="B34" s="338"/>
      <c r="C34" s="339"/>
      <c r="D34" s="339"/>
      <c r="E34" s="339"/>
      <c r="F34" s="339"/>
      <c r="G34" s="339"/>
      <c r="H34" s="339"/>
      <c r="I34" s="339"/>
      <c r="J34" s="339"/>
      <c r="K34" s="339"/>
      <c r="L34" s="340"/>
      <c r="M34" s="333" t="s">
        <v>377</v>
      </c>
      <c r="N34" s="333"/>
      <c r="O34" s="333"/>
      <c r="P34" s="333"/>
      <c r="Q34" s="344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15.75" customHeight="1">
      <c r="A35" s="1"/>
      <c r="B35" s="338"/>
      <c r="C35" s="339"/>
      <c r="D35" s="339"/>
      <c r="E35" s="339"/>
      <c r="F35" s="339"/>
      <c r="G35" s="339"/>
      <c r="H35" s="339"/>
      <c r="I35" s="339"/>
      <c r="J35" s="339"/>
      <c r="K35" s="339"/>
      <c r="L35" s="340"/>
      <c r="M35" s="345"/>
      <c r="N35" s="345"/>
      <c r="O35" s="345"/>
      <c r="P35" s="345"/>
      <c r="Q35" s="346"/>
    </row>
    <row r="36" spans="1:39" ht="15.75" customHeight="1">
      <c r="A36" s="1"/>
      <c r="B36" s="338"/>
      <c r="C36" s="339"/>
      <c r="D36" s="339"/>
      <c r="E36" s="339"/>
      <c r="F36" s="339"/>
      <c r="G36" s="339"/>
      <c r="H36" s="339"/>
      <c r="I36" s="339"/>
      <c r="J36" s="339"/>
      <c r="K36" s="339"/>
      <c r="L36" s="340"/>
      <c r="M36" s="334" t="s">
        <v>72</v>
      </c>
      <c r="N36" s="334"/>
      <c r="O36" s="334"/>
      <c r="P36" s="334"/>
      <c r="Q36" s="347"/>
    </row>
    <row r="37" spans="1:39" ht="30.6" customHeight="1">
      <c r="A37" s="1"/>
      <c r="B37" s="341"/>
      <c r="C37" s="342"/>
      <c r="D37" s="342"/>
      <c r="E37" s="342"/>
      <c r="F37" s="342"/>
      <c r="G37" s="342"/>
      <c r="H37" s="342"/>
      <c r="I37" s="342"/>
      <c r="J37" s="342"/>
      <c r="K37" s="342"/>
      <c r="L37" s="343"/>
      <c r="M37" s="348"/>
      <c r="N37" s="348"/>
      <c r="O37" s="348"/>
      <c r="P37" s="348"/>
      <c r="Q37" s="349"/>
    </row>
    <row r="38" spans="1:3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3"/>
      <c r="N38" s="3"/>
      <c r="O38" s="1"/>
      <c r="P38" s="1"/>
      <c r="Q38" s="1"/>
    </row>
    <row r="39" spans="1: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3"/>
      <c r="N39" s="3"/>
      <c r="O39" s="1"/>
      <c r="P39" s="1"/>
      <c r="Q39" s="1"/>
    </row>
    <row r="40" spans="1:3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3"/>
      <c r="N40" s="3"/>
      <c r="O40" s="1"/>
      <c r="P40" s="1"/>
      <c r="Q40" s="1"/>
    </row>
    <row r="41" spans="1:3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3"/>
      <c r="N41" s="3"/>
      <c r="O41" s="1"/>
      <c r="P41" s="1"/>
      <c r="Q41" s="1"/>
    </row>
    <row r="42" spans="1:3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3"/>
      <c r="N42" s="3"/>
      <c r="O42" s="1"/>
      <c r="P42" s="1"/>
      <c r="Q42" s="1"/>
    </row>
    <row r="43" spans="1:3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3"/>
      <c r="N43" s="3"/>
      <c r="O43" s="1"/>
      <c r="P43" s="1"/>
      <c r="Q43" s="1"/>
    </row>
    <row r="44" spans="1:3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3"/>
      <c r="N44" s="3"/>
      <c r="O44" s="1"/>
      <c r="P44" s="1"/>
      <c r="Q44" s="1"/>
    </row>
    <row r="45" spans="1:3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3"/>
      <c r="N45" s="3"/>
      <c r="O45" s="1"/>
      <c r="P45" s="1"/>
      <c r="Q45" s="1"/>
    </row>
    <row r="46" spans="1:3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3"/>
      <c r="N46" s="3"/>
      <c r="O46" s="1"/>
      <c r="P46" s="1"/>
      <c r="Q46" s="1"/>
    </row>
    <row r="47" spans="1:3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3"/>
      <c r="N47" s="3"/>
      <c r="O47" s="1"/>
      <c r="P47" s="1"/>
      <c r="Q47" s="1"/>
    </row>
    <row r="48" spans="1:3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3"/>
      <c r="N48" s="3"/>
      <c r="O48" s="1"/>
      <c r="P48" s="1"/>
      <c r="Q48" s="1"/>
    </row>
    <row r="49" spans="1:17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3"/>
      <c r="N49" s="3"/>
      <c r="O49" s="1"/>
      <c r="P49" s="1"/>
      <c r="Q49" s="1"/>
    </row>
    <row r="50" spans="1:17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3"/>
      <c r="N50" s="3"/>
      <c r="O50" s="1"/>
      <c r="P50" s="1"/>
      <c r="Q50" s="1"/>
    </row>
    <row r="51" spans="1:17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3"/>
      <c r="N51" s="3"/>
      <c r="O51" s="1"/>
      <c r="P51" s="1"/>
      <c r="Q51" s="1"/>
    </row>
    <row r="52" spans="1:17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3"/>
      <c r="N52" s="3"/>
      <c r="O52" s="1"/>
      <c r="P52" s="1"/>
      <c r="Q52" s="1"/>
    </row>
    <row r="53" spans="1:17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3"/>
      <c r="N53" s="3"/>
      <c r="O53" s="1"/>
      <c r="P53" s="1"/>
      <c r="Q53" s="1"/>
    </row>
    <row r="54" spans="1:17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3"/>
      <c r="N54" s="3"/>
      <c r="O54" s="1"/>
      <c r="P54" s="1"/>
      <c r="Q54" s="1"/>
    </row>
    <row r="55" spans="1:1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3"/>
      <c r="N55" s="3"/>
      <c r="O55" s="1"/>
      <c r="P55" s="1"/>
      <c r="Q55" s="1"/>
    </row>
    <row r="56" spans="1:17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3"/>
      <c r="N56" s="3"/>
      <c r="O56" s="1"/>
      <c r="P56" s="1"/>
      <c r="Q56" s="1"/>
    </row>
    <row r="57" spans="1:1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3"/>
      <c r="N57" s="3"/>
      <c r="O57" s="1"/>
      <c r="P57" s="1"/>
      <c r="Q57" s="1"/>
    </row>
    <row r="58" spans="1:17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3"/>
      <c r="N58" s="3"/>
      <c r="O58" s="1"/>
      <c r="P58" s="1"/>
      <c r="Q58" s="1"/>
    </row>
    <row r="59" spans="1:17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3"/>
      <c r="N59" s="3"/>
      <c r="O59" s="1"/>
      <c r="P59" s="1"/>
      <c r="Q59" s="1"/>
    </row>
    <row r="60" spans="1:17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3"/>
      <c r="N60" s="3"/>
      <c r="O60" s="1"/>
      <c r="P60" s="1"/>
      <c r="Q60" s="1"/>
    </row>
    <row r="61" spans="1:17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3"/>
      <c r="N61" s="3"/>
      <c r="O61" s="1"/>
      <c r="P61" s="1"/>
      <c r="Q61" s="1"/>
    </row>
    <row r="62" spans="1:17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3"/>
      <c r="N62" s="3"/>
      <c r="O62" s="1"/>
      <c r="P62" s="1"/>
      <c r="Q62" s="1"/>
    </row>
    <row r="63" spans="1:17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3"/>
      <c r="N63" s="3"/>
      <c r="O63" s="1"/>
      <c r="P63" s="1"/>
      <c r="Q63" s="1"/>
    </row>
    <row r="64" spans="1:17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3"/>
      <c r="N64" s="3"/>
      <c r="O64" s="1"/>
      <c r="P64" s="1"/>
      <c r="Q64" s="1"/>
    </row>
    <row r="65" spans="1:37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3"/>
      <c r="N65" s="3"/>
      <c r="O65" s="1"/>
      <c r="P65" s="1"/>
      <c r="Q65" s="1"/>
    </row>
    <row r="66" spans="1:37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3"/>
      <c r="N66" s="3"/>
      <c r="O66" s="1"/>
      <c r="P66" s="1"/>
      <c r="Q66" s="1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3"/>
      <c r="N67" s="3"/>
      <c r="O67" s="1"/>
      <c r="P67" s="1"/>
      <c r="Q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3"/>
      <c r="N68" s="3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3"/>
      <c r="N69" s="3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3"/>
      <c r="N70" s="3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3"/>
      <c r="N71" s="3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3"/>
      <c r="N72" s="3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3"/>
      <c r="N73" s="3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3"/>
      <c r="N74" s="3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3"/>
      <c r="N75" s="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3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3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3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3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3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3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3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"/>
      <c r="M993" s="3"/>
      <c r="N993" s="3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"/>
      <c r="M994" s="3"/>
      <c r="N994" s="3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"/>
      <c r="M995" s="3"/>
      <c r="N995" s="3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"/>
      <c r="M996" s="3"/>
      <c r="N996" s="3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"/>
      <c r="M997" s="3"/>
      <c r="N997" s="3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"/>
      <c r="M998" s="3"/>
      <c r="N998" s="3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2"/>
      <c r="M999" s="3"/>
      <c r="N999" s="3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2"/>
      <c r="M1000" s="3"/>
      <c r="N1000" s="3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</sheetData>
  <mergeCells count="91">
    <mergeCell ref="M34:Q35"/>
    <mergeCell ref="M36:Q37"/>
    <mergeCell ref="B29:C29"/>
    <mergeCell ref="B30:C31"/>
    <mergeCell ref="D30:I31"/>
    <mergeCell ref="J30:J31"/>
    <mergeCell ref="B32:L37"/>
    <mergeCell ref="M30:Q31"/>
    <mergeCell ref="M32:Q33"/>
    <mergeCell ref="D29:I29"/>
    <mergeCell ref="K29:L29"/>
    <mergeCell ref="M29:Q29"/>
    <mergeCell ref="P18:P19"/>
    <mergeCell ref="Q18:Q19"/>
    <mergeCell ref="O26:O27"/>
    <mergeCell ref="P26:P27"/>
    <mergeCell ref="Q26:Q27"/>
    <mergeCell ref="O18:O19"/>
    <mergeCell ref="B11:C11"/>
    <mergeCell ref="B12:C12"/>
    <mergeCell ref="B13:C13"/>
    <mergeCell ref="E22:E23"/>
    <mergeCell ref="B22:B25"/>
    <mergeCell ref="C24:C25"/>
    <mergeCell ref="E24:E25"/>
    <mergeCell ref="B15:B17"/>
    <mergeCell ref="C15:C17"/>
    <mergeCell ref="B26:B27"/>
    <mergeCell ref="C26:C27"/>
    <mergeCell ref="E26:E27"/>
    <mergeCell ref="C22:C23"/>
    <mergeCell ref="B18:B21"/>
    <mergeCell ref="C18:C19"/>
    <mergeCell ref="E18:E19"/>
    <mergeCell ref="E20:E21"/>
    <mergeCell ref="C20:C21"/>
    <mergeCell ref="N10:P10"/>
    <mergeCell ref="M9:Q9"/>
    <mergeCell ref="F15:F17"/>
    <mergeCell ref="G15:G17"/>
    <mergeCell ref="H15:H17"/>
    <mergeCell ref="J9:L14"/>
    <mergeCell ref="D11:I11"/>
    <mergeCell ref="I15:L16"/>
    <mergeCell ref="M15:N16"/>
    <mergeCell ref="D14:I14"/>
    <mergeCell ref="O16:O17"/>
    <mergeCell ref="P16:P17"/>
    <mergeCell ref="Q16:Q17"/>
    <mergeCell ref="D15:D17"/>
    <mergeCell ref="E15:E17"/>
    <mergeCell ref="U14:V14"/>
    <mergeCell ref="U15:V15"/>
    <mergeCell ref="U16:V16"/>
    <mergeCell ref="U17:V17"/>
    <mergeCell ref="O24:O25"/>
    <mergeCell ref="P24:P25"/>
    <mergeCell ref="Q24:Q25"/>
    <mergeCell ref="O20:O21"/>
    <mergeCell ref="P20:P21"/>
    <mergeCell ref="Q20:Q21"/>
    <mergeCell ref="O22:O23"/>
    <mergeCell ref="P22:P23"/>
    <mergeCell ref="Q22:Q23"/>
    <mergeCell ref="U22:V22"/>
    <mergeCell ref="N14:P14"/>
    <mergeCell ref="O15:Q15"/>
    <mergeCell ref="U11:W11"/>
    <mergeCell ref="D12:I12"/>
    <mergeCell ref="N12:P12"/>
    <mergeCell ref="U12:W12"/>
    <mergeCell ref="D13:I13"/>
    <mergeCell ref="N13:P13"/>
    <mergeCell ref="U13:W13"/>
    <mergeCell ref="N11:P11"/>
    <mergeCell ref="T9:X9"/>
    <mergeCell ref="B10:C10"/>
    <mergeCell ref="D10:I10"/>
    <mergeCell ref="B9:C9"/>
    <mergeCell ref="B2:C5"/>
    <mergeCell ref="D2:K3"/>
    <mergeCell ref="L2:O2"/>
    <mergeCell ref="P2:Q5"/>
    <mergeCell ref="L3:O3"/>
    <mergeCell ref="D4:K5"/>
    <mergeCell ref="L4:O4"/>
    <mergeCell ref="L5:O5"/>
    <mergeCell ref="C6:Q6"/>
    <mergeCell ref="D7:Q7"/>
    <mergeCell ref="D8:Q8"/>
    <mergeCell ref="D9:I9"/>
  </mergeCells>
  <pageMargins left="0.62992125984251968" right="0.19685039370078741" top="0.23622047244094491" bottom="0.19685039370078741" header="0" footer="0"/>
  <pageSetup paperSize="9" scale="50" orientation="landscape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topLeftCell="B1" zoomScale="55" zoomScaleNormal="55" workbookViewId="0">
      <selection activeCell="D13" sqref="D13:I13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customWidth="1"/>
    <col min="9" max="9" width="16.42578125" customWidth="1"/>
    <col min="10" max="10" width="20.85546875" customWidth="1"/>
    <col min="11" max="11" width="13.5703125" customWidth="1"/>
    <col min="12" max="12" width="15.85546875" customWidth="1"/>
    <col min="13" max="13" width="14.85546875" customWidth="1"/>
    <col min="14" max="14" width="21.140625" customWidth="1"/>
    <col min="15" max="17" width="16.85546875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7" width="12.5703125" customWidth="1"/>
  </cols>
  <sheetData>
    <row r="1" spans="1:37" ht="22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7.5" customHeight="1">
      <c r="A2" s="4"/>
      <c r="B2" s="290"/>
      <c r="C2" s="291"/>
      <c r="D2" s="296" t="s">
        <v>161</v>
      </c>
      <c r="E2" s="288"/>
      <c r="F2" s="288"/>
      <c r="G2" s="288"/>
      <c r="H2" s="288"/>
      <c r="I2" s="288"/>
      <c r="J2" s="288"/>
      <c r="K2" s="291"/>
      <c r="L2" s="298" t="s">
        <v>162</v>
      </c>
      <c r="M2" s="285"/>
      <c r="N2" s="285"/>
      <c r="O2" s="286"/>
      <c r="P2" s="290"/>
      <c r="Q2" s="291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37.5" customHeight="1">
      <c r="A3" s="4"/>
      <c r="B3" s="292"/>
      <c r="C3" s="293"/>
      <c r="D3" s="294"/>
      <c r="E3" s="297"/>
      <c r="F3" s="297"/>
      <c r="G3" s="297"/>
      <c r="H3" s="297"/>
      <c r="I3" s="297"/>
      <c r="J3" s="297"/>
      <c r="K3" s="295"/>
      <c r="L3" s="298" t="s">
        <v>163</v>
      </c>
      <c r="M3" s="285"/>
      <c r="N3" s="285"/>
      <c r="O3" s="286"/>
      <c r="P3" s="292"/>
      <c r="Q3" s="293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33.75" customHeight="1">
      <c r="A4" s="4"/>
      <c r="B4" s="292"/>
      <c r="C4" s="293"/>
      <c r="D4" s="296" t="s">
        <v>164</v>
      </c>
      <c r="E4" s="288"/>
      <c r="F4" s="288"/>
      <c r="G4" s="288"/>
      <c r="H4" s="288"/>
      <c r="I4" s="288"/>
      <c r="J4" s="288"/>
      <c r="K4" s="291"/>
      <c r="L4" s="298" t="s">
        <v>165</v>
      </c>
      <c r="M4" s="285"/>
      <c r="N4" s="285"/>
      <c r="O4" s="286"/>
      <c r="P4" s="292"/>
      <c r="Q4" s="293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8.25" customHeight="1">
      <c r="A5" s="4"/>
      <c r="B5" s="294"/>
      <c r="C5" s="295"/>
      <c r="D5" s="294"/>
      <c r="E5" s="297"/>
      <c r="F5" s="297"/>
      <c r="G5" s="297"/>
      <c r="H5" s="297"/>
      <c r="I5" s="297"/>
      <c r="J5" s="297"/>
      <c r="K5" s="295"/>
      <c r="L5" s="298" t="s">
        <v>166</v>
      </c>
      <c r="M5" s="285"/>
      <c r="N5" s="285"/>
      <c r="O5" s="286"/>
      <c r="P5" s="294"/>
      <c r="Q5" s="295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23.25" customHeight="1">
      <c r="A6" s="4"/>
      <c r="B6" s="4"/>
      <c r="C6" s="282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31.5" customHeight="1">
      <c r="A7" s="4"/>
      <c r="B7" s="7" t="s">
        <v>6</v>
      </c>
      <c r="C7" s="7" t="s">
        <v>7</v>
      </c>
      <c r="D7" s="284" t="s">
        <v>8</v>
      </c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6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36" customHeight="1">
      <c r="A8" s="4"/>
      <c r="B8" s="7" t="s">
        <v>9</v>
      </c>
      <c r="C8" s="68" t="s">
        <v>10</v>
      </c>
      <c r="D8" s="350" t="s">
        <v>11</v>
      </c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36" customHeight="1">
      <c r="A9" s="4"/>
      <c r="B9" s="330" t="s">
        <v>12</v>
      </c>
      <c r="C9" s="286"/>
      <c r="D9" s="289" t="s">
        <v>13</v>
      </c>
      <c r="E9" s="285"/>
      <c r="F9" s="285"/>
      <c r="G9" s="285"/>
      <c r="H9" s="285"/>
      <c r="I9" s="286"/>
      <c r="J9" s="306" t="s">
        <v>167</v>
      </c>
      <c r="K9" s="288"/>
      <c r="L9" s="291"/>
      <c r="M9" s="309" t="s">
        <v>15</v>
      </c>
      <c r="N9" s="285"/>
      <c r="O9" s="285"/>
      <c r="P9" s="285"/>
      <c r="Q9" s="286"/>
      <c r="R9" s="9"/>
      <c r="S9" s="4"/>
      <c r="T9" s="307"/>
      <c r="U9" s="283"/>
      <c r="V9" s="283"/>
      <c r="W9" s="283"/>
      <c r="X9" s="283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36" customHeight="1">
      <c r="A10" s="4"/>
      <c r="B10" s="330" t="s">
        <v>16</v>
      </c>
      <c r="C10" s="286"/>
      <c r="D10" s="289" t="s">
        <v>17</v>
      </c>
      <c r="E10" s="285"/>
      <c r="F10" s="285"/>
      <c r="G10" s="285"/>
      <c r="H10" s="285"/>
      <c r="I10" s="286"/>
      <c r="J10" s="292"/>
      <c r="K10" s="283"/>
      <c r="L10" s="293"/>
      <c r="M10" s="11" t="s">
        <v>18</v>
      </c>
      <c r="N10" s="308" t="s">
        <v>19</v>
      </c>
      <c r="O10" s="285"/>
      <c r="P10" s="286"/>
      <c r="Q10" s="11" t="s">
        <v>20</v>
      </c>
      <c r="R10" s="9"/>
      <c r="S10" s="4"/>
      <c r="T10" s="10"/>
      <c r="U10" s="10"/>
      <c r="V10" s="10"/>
      <c r="W10" s="10"/>
      <c r="X10" s="10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2" customHeight="1">
      <c r="A11" s="4"/>
      <c r="B11" s="324" t="s">
        <v>21</v>
      </c>
      <c r="C11" s="286"/>
      <c r="D11" s="300" t="s">
        <v>103</v>
      </c>
      <c r="E11" s="285"/>
      <c r="F11" s="285"/>
      <c r="G11" s="285"/>
      <c r="H11" s="285"/>
      <c r="I11" s="286"/>
      <c r="J11" s="292"/>
      <c r="K11" s="283"/>
      <c r="L11" s="293"/>
      <c r="M11" s="12"/>
      <c r="N11" s="305"/>
      <c r="O11" s="285"/>
      <c r="P11" s="286"/>
      <c r="Q11" s="13"/>
      <c r="R11" s="9"/>
      <c r="S11" s="4"/>
      <c r="T11" s="14"/>
      <c r="U11" s="299"/>
      <c r="V11" s="283"/>
      <c r="W11" s="283"/>
      <c r="X11" s="14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74.25" customHeight="1">
      <c r="A12" s="4"/>
      <c r="B12" s="325" t="s">
        <v>23</v>
      </c>
      <c r="C12" s="286"/>
      <c r="D12" s="300" t="s">
        <v>168</v>
      </c>
      <c r="E12" s="285"/>
      <c r="F12" s="285"/>
      <c r="G12" s="285"/>
      <c r="H12" s="285"/>
      <c r="I12" s="286"/>
      <c r="J12" s="292"/>
      <c r="K12" s="283"/>
      <c r="L12" s="293"/>
      <c r="M12" s="15"/>
      <c r="N12" s="301"/>
      <c r="O12" s="285"/>
      <c r="P12" s="286"/>
      <c r="Q12" s="16"/>
      <c r="R12" s="9"/>
      <c r="S12" s="4"/>
      <c r="T12" s="17"/>
      <c r="U12" s="302"/>
      <c r="V12" s="283"/>
      <c r="W12" s="283"/>
      <c r="X12" s="19"/>
      <c r="Y12" s="4"/>
      <c r="Z12" s="20"/>
      <c r="AA12" s="21"/>
      <c r="AB12" s="22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74.25" customHeight="1">
      <c r="A13" s="4"/>
      <c r="B13" s="326" t="s">
        <v>25</v>
      </c>
      <c r="C13" s="286"/>
      <c r="D13" s="363" t="s">
        <v>169</v>
      </c>
      <c r="E13" s="285"/>
      <c r="F13" s="285"/>
      <c r="G13" s="285"/>
      <c r="H13" s="285"/>
      <c r="I13" s="286"/>
      <c r="J13" s="292"/>
      <c r="K13" s="283"/>
      <c r="L13" s="293"/>
      <c r="M13" s="23"/>
      <c r="N13" s="304"/>
      <c r="O13" s="285"/>
      <c r="P13" s="286"/>
      <c r="Q13" s="24"/>
      <c r="R13" s="9"/>
      <c r="S13" s="4"/>
      <c r="T13" s="17"/>
      <c r="U13" s="302"/>
      <c r="V13" s="283"/>
      <c r="W13" s="283"/>
      <c r="X13" s="19"/>
      <c r="Y13" s="4"/>
      <c r="Z13" s="20"/>
      <c r="AA13" s="21"/>
      <c r="AB13" s="22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38.25" customHeight="1">
      <c r="A14" s="4"/>
      <c r="B14" s="69" t="s">
        <v>27</v>
      </c>
      <c r="C14" s="70" t="s">
        <v>28</v>
      </c>
      <c r="D14" s="357" t="s">
        <v>29</v>
      </c>
      <c r="E14" s="285"/>
      <c r="F14" s="285"/>
      <c r="G14" s="285"/>
      <c r="H14" s="285"/>
      <c r="I14" s="286"/>
      <c r="J14" s="294"/>
      <c r="K14" s="297"/>
      <c r="L14" s="295"/>
      <c r="M14" s="26"/>
      <c r="N14" s="304"/>
      <c r="O14" s="285"/>
      <c r="P14" s="286"/>
      <c r="Q14" s="27"/>
      <c r="R14" s="9"/>
      <c r="S14" s="4"/>
      <c r="T14" s="28"/>
      <c r="U14" s="302"/>
      <c r="V14" s="283"/>
      <c r="W14" s="18"/>
      <c r="X14" s="19"/>
      <c r="Y14" s="29"/>
      <c r="Z14" s="20"/>
      <c r="AA14" s="21"/>
      <c r="AB14" s="22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28.5" customHeight="1">
      <c r="A15" s="1"/>
      <c r="B15" s="314" t="s">
        <v>30</v>
      </c>
      <c r="C15" s="315" t="s">
        <v>31</v>
      </c>
      <c r="D15" s="314" t="s">
        <v>170</v>
      </c>
      <c r="E15" s="314" t="s">
        <v>33</v>
      </c>
      <c r="F15" s="314" t="s">
        <v>34</v>
      </c>
      <c r="G15" s="332" t="s">
        <v>171</v>
      </c>
      <c r="H15" s="314" t="s">
        <v>36</v>
      </c>
      <c r="I15" s="331" t="s">
        <v>37</v>
      </c>
      <c r="J15" s="288"/>
      <c r="K15" s="288"/>
      <c r="L15" s="291"/>
      <c r="M15" s="331" t="s">
        <v>38</v>
      </c>
      <c r="N15" s="291"/>
      <c r="O15" s="313" t="s">
        <v>39</v>
      </c>
      <c r="P15" s="285"/>
      <c r="Q15" s="286"/>
      <c r="R15" s="1"/>
      <c r="S15" s="1"/>
      <c r="T15" s="30"/>
      <c r="U15" s="310"/>
      <c r="V15" s="283"/>
      <c r="W15" s="1"/>
      <c r="X15" s="32"/>
      <c r="Y15" s="1"/>
      <c r="Z15" s="33"/>
      <c r="AA15" s="34"/>
      <c r="AB15" s="35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33.75" customHeight="1">
      <c r="A16" s="1"/>
      <c r="B16" s="329"/>
      <c r="C16" s="329"/>
      <c r="D16" s="329"/>
      <c r="E16" s="329"/>
      <c r="F16" s="329"/>
      <c r="G16" s="329"/>
      <c r="H16" s="329"/>
      <c r="I16" s="294"/>
      <c r="J16" s="297"/>
      <c r="K16" s="297"/>
      <c r="L16" s="295"/>
      <c r="M16" s="294"/>
      <c r="N16" s="295"/>
      <c r="O16" s="314" t="s">
        <v>40</v>
      </c>
      <c r="P16" s="314" t="s">
        <v>41</v>
      </c>
      <c r="Q16" s="315" t="s">
        <v>42</v>
      </c>
      <c r="R16" s="1"/>
      <c r="S16" s="1"/>
      <c r="T16" s="36"/>
      <c r="U16" s="310"/>
      <c r="V16" s="283"/>
      <c r="W16" s="1"/>
      <c r="X16" s="34"/>
      <c r="Y16" s="1"/>
      <c r="Z16" s="33"/>
      <c r="AA16" s="34"/>
      <c r="AB16" s="35"/>
      <c r="AC16" s="1"/>
      <c r="AD16" s="1"/>
      <c r="AE16" s="1"/>
      <c r="AF16" s="1"/>
      <c r="AG16" s="1"/>
      <c r="AH16" s="1"/>
      <c r="AI16" s="1"/>
      <c r="AJ16" s="1"/>
      <c r="AK16" s="1"/>
    </row>
    <row r="17" spans="1:39" ht="39.75" customHeight="1">
      <c r="A17" s="1"/>
      <c r="B17" s="312"/>
      <c r="C17" s="312"/>
      <c r="D17" s="312"/>
      <c r="E17" s="312"/>
      <c r="F17" s="312"/>
      <c r="G17" s="312"/>
      <c r="H17" s="312"/>
      <c r="I17" s="37" t="s">
        <v>43</v>
      </c>
      <c r="J17" s="37" t="s">
        <v>44</v>
      </c>
      <c r="K17" s="37" t="s">
        <v>45</v>
      </c>
      <c r="L17" s="38" t="s">
        <v>46</v>
      </c>
      <c r="M17" s="39" t="s">
        <v>47</v>
      </c>
      <c r="N17" s="40" t="s">
        <v>48</v>
      </c>
      <c r="O17" s="312"/>
      <c r="P17" s="312"/>
      <c r="Q17" s="312"/>
      <c r="R17" s="1"/>
      <c r="S17" s="1"/>
      <c r="T17" s="36"/>
      <c r="U17" s="310"/>
      <c r="V17" s="283"/>
      <c r="W17" s="1"/>
      <c r="X17" s="34"/>
      <c r="Y17" s="1"/>
      <c r="Z17" s="33"/>
      <c r="AA17" s="34"/>
      <c r="AB17" s="35"/>
      <c r="AC17" s="1"/>
      <c r="AD17" s="1"/>
      <c r="AE17" s="1"/>
      <c r="AF17" s="1"/>
      <c r="AG17" s="1"/>
      <c r="AH17" s="1"/>
      <c r="AI17" s="1"/>
      <c r="AJ17" s="1"/>
      <c r="AK17" s="1"/>
    </row>
    <row r="18" spans="1:39" ht="39" customHeight="1">
      <c r="A18" s="1"/>
      <c r="B18" s="364" t="s">
        <v>172</v>
      </c>
      <c r="C18" s="328" t="s">
        <v>173</v>
      </c>
      <c r="D18" s="39" t="s">
        <v>51</v>
      </c>
      <c r="E18" s="321" t="s">
        <v>59</v>
      </c>
      <c r="F18" s="40">
        <v>10</v>
      </c>
      <c r="G18" s="39" t="s">
        <v>51</v>
      </c>
      <c r="H18" s="42">
        <f t="shared" ref="H18:H19" si="0">I18+J18+K18+L18</f>
        <v>13000000</v>
      </c>
      <c r="I18" s="43">
        <v>13000000</v>
      </c>
      <c r="J18" s="42"/>
      <c r="K18" s="42"/>
      <c r="L18" s="42"/>
      <c r="M18" s="57"/>
      <c r="N18" s="57"/>
      <c r="O18" s="359">
        <f>+F19/F18</f>
        <v>1.6</v>
      </c>
      <c r="P18" s="359">
        <f>+H19/H18</f>
        <v>0</v>
      </c>
      <c r="Q18" s="360" t="e">
        <f>+(O18*O18)/P18</f>
        <v>#DIV/0!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9" ht="39" customHeight="1">
      <c r="A19" s="1"/>
      <c r="B19" s="292"/>
      <c r="C19" s="312"/>
      <c r="D19" s="39" t="s">
        <v>53</v>
      </c>
      <c r="E19" s="312"/>
      <c r="F19" s="58">
        <v>16</v>
      </c>
      <c r="G19" s="39" t="s">
        <v>54</v>
      </c>
      <c r="H19" s="42">
        <f t="shared" si="0"/>
        <v>0</v>
      </c>
      <c r="I19" s="47"/>
      <c r="J19" s="42"/>
      <c r="K19" s="42"/>
      <c r="L19" s="42"/>
      <c r="M19" s="49"/>
      <c r="N19" s="50"/>
      <c r="O19" s="312"/>
      <c r="P19" s="312"/>
      <c r="Q19" s="31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9" ht="18.75" customHeight="1">
      <c r="A20" s="1"/>
      <c r="B20" s="320"/>
      <c r="C20" s="316" t="s">
        <v>62</v>
      </c>
      <c r="D20" s="39" t="s">
        <v>51</v>
      </c>
      <c r="E20" s="321" t="s">
        <v>59</v>
      </c>
      <c r="F20" s="41">
        <f t="shared" ref="F20:F21" si="1">F18</f>
        <v>10</v>
      </c>
      <c r="G20" s="39" t="s">
        <v>51</v>
      </c>
      <c r="H20" s="42">
        <f t="shared" ref="H20:H21" si="2">H18</f>
        <v>13000000</v>
      </c>
      <c r="I20" s="47">
        <v>13000000</v>
      </c>
      <c r="J20" s="42"/>
      <c r="K20" s="42"/>
      <c r="L20" s="42"/>
      <c r="M20" s="49"/>
      <c r="N20" s="50"/>
      <c r="O20" s="359">
        <f>+F21/F20</f>
        <v>1.6</v>
      </c>
      <c r="P20" s="359">
        <f>+H21/H20</f>
        <v>0</v>
      </c>
      <c r="Q20" s="360" t="e">
        <f>+(O20*O20)/P20</f>
        <v>#DIV/0!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9" ht="18.75" customHeight="1">
      <c r="A21" s="1"/>
      <c r="B21" s="312"/>
      <c r="C21" s="294"/>
      <c r="D21" s="39" t="s">
        <v>53</v>
      </c>
      <c r="E21" s="312"/>
      <c r="F21" s="72">
        <f t="shared" si="1"/>
        <v>16</v>
      </c>
      <c r="G21" s="39" t="s">
        <v>54</v>
      </c>
      <c r="H21" s="42">
        <f t="shared" si="2"/>
        <v>0</v>
      </c>
      <c r="I21" s="42"/>
      <c r="J21" s="42"/>
      <c r="K21" s="42"/>
      <c r="L21" s="42"/>
      <c r="M21" s="49"/>
      <c r="N21" s="50"/>
      <c r="O21" s="312"/>
      <c r="P21" s="312"/>
      <c r="Q21" s="31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9" ht="15.75" customHeight="1">
      <c r="A22" s="1"/>
      <c r="B22" s="1"/>
      <c r="C22" s="1"/>
      <c r="D22" s="60"/>
      <c r="E22" s="1"/>
      <c r="F22" s="1"/>
      <c r="G22" s="1"/>
      <c r="H22" s="61"/>
      <c r="I22" s="62"/>
      <c r="J22" s="33"/>
      <c r="K22" s="33"/>
      <c r="L22" s="2"/>
      <c r="M22" s="3"/>
      <c r="N22" s="3"/>
      <c r="O22" s="62"/>
      <c r="P22" s="63"/>
      <c r="Q22" s="64"/>
      <c r="R22" s="63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9" ht="15.75" customHeight="1">
      <c r="A23" s="1"/>
      <c r="B23" s="317" t="s">
        <v>63</v>
      </c>
      <c r="C23" s="286"/>
      <c r="D23" s="354" t="s">
        <v>64</v>
      </c>
      <c r="E23" s="285"/>
      <c r="F23" s="285"/>
      <c r="G23" s="285"/>
      <c r="H23" s="285"/>
      <c r="I23" s="286"/>
      <c r="J23" s="73" t="s">
        <v>65</v>
      </c>
      <c r="K23" s="354" t="s">
        <v>66</v>
      </c>
      <c r="L23" s="286"/>
      <c r="M23" s="319" t="s">
        <v>67</v>
      </c>
      <c r="N23" s="285"/>
      <c r="O23" s="285"/>
      <c r="P23" s="285"/>
      <c r="Q23" s="286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9" ht="26.25" customHeight="1">
      <c r="A24" s="1"/>
      <c r="B24" s="355" t="s">
        <v>159</v>
      </c>
      <c r="C24" s="291"/>
      <c r="D24" s="353" t="s">
        <v>174</v>
      </c>
      <c r="E24" s="288"/>
      <c r="F24" s="288"/>
      <c r="G24" s="288"/>
      <c r="H24" s="288"/>
      <c r="I24" s="291"/>
      <c r="J24" s="314" t="s">
        <v>70</v>
      </c>
      <c r="K24" s="74" t="s">
        <v>51</v>
      </c>
      <c r="L24" s="75">
        <v>87</v>
      </c>
      <c r="M24" s="356" t="s">
        <v>71</v>
      </c>
      <c r="N24" s="288"/>
      <c r="O24" s="288"/>
      <c r="P24" s="288"/>
      <c r="Q24" s="29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9" ht="18" customHeight="1">
      <c r="A25" s="1"/>
      <c r="B25" s="292"/>
      <c r="C25" s="293"/>
      <c r="D25" s="294"/>
      <c r="E25" s="297"/>
      <c r="F25" s="297"/>
      <c r="G25" s="297"/>
      <c r="H25" s="297"/>
      <c r="I25" s="295"/>
      <c r="J25" s="312"/>
      <c r="K25" s="74" t="s">
        <v>53</v>
      </c>
      <c r="L25" s="75">
        <v>400</v>
      </c>
      <c r="M25" s="294"/>
      <c r="N25" s="297"/>
      <c r="O25" s="297"/>
      <c r="P25" s="297"/>
      <c r="Q25" s="295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9" ht="15" customHeight="1">
      <c r="A26" s="1"/>
      <c r="B26" s="335" t="s">
        <v>376</v>
      </c>
      <c r="C26" s="336"/>
      <c r="D26" s="336"/>
      <c r="E26" s="336"/>
      <c r="F26" s="336"/>
      <c r="G26" s="336"/>
      <c r="H26" s="336"/>
      <c r="I26" s="336"/>
      <c r="J26" s="336"/>
      <c r="K26" s="336"/>
      <c r="L26" s="337"/>
      <c r="M26" s="334" t="s">
        <v>72</v>
      </c>
      <c r="N26" s="288"/>
      <c r="O26" s="288"/>
      <c r="P26" s="288"/>
      <c r="Q26" s="29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29.25" customHeight="1">
      <c r="A27" s="1"/>
      <c r="B27" s="338"/>
      <c r="C27" s="339"/>
      <c r="D27" s="339"/>
      <c r="E27" s="339"/>
      <c r="F27" s="339"/>
      <c r="G27" s="339"/>
      <c r="H27" s="339"/>
      <c r="I27" s="339"/>
      <c r="J27" s="339"/>
      <c r="K27" s="339"/>
      <c r="L27" s="340"/>
      <c r="M27" s="297"/>
      <c r="N27" s="297"/>
      <c r="O27" s="297"/>
      <c r="P27" s="297"/>
      <c r="Q27" s="295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15.75" customHeight="1">
      <c r="A28" s="1"/>
      <c r="B28" s="338"/>
      <c r="C28" s="339"/>
      <c r="D28" s="339"/>
      <c r="E28" s="339"/>
      <c r="F28" s="339"/>
      <c r="G28" s="339"/>
      <c r="H28" s="339"/>
      <c r="I28" s="339"/>
      <c r="J28" s="339"/>
      <c r="K28" s="339"/>
      <c r="L28" s="340"/>
      <c r="M28" s="333" t="s">
        <v>377</v>
      </c>
      <c r="N28" s="333"/>
      <c r="O28" s="333"/>
      <c r="P28" s="333"/>
      <c r="Q28" s="344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15.75" customHeight="1">
      <c r="A29" s="1"/>
      <c r="B29" s="338"/>
      <c r="C29" s="339"/>
      <c r="D29" s="339"/>
      <c r="E29" s="339"/>
      <c r="F29" s="339"/>
      <c r="G29" s="339"/>
      <c r="H29" s="339"/>
      <c r="I29" s="339"/>
      <c r="J29" s="339"/>
      <c r="K29" s="339"/>
      <c r="L29" s="340"/>
      <c r="M29" s="345"/>
      <c r="N29" s="345"/>
      <c r="O29" s="345"/>
      <c r="P29" s="345"/>
      <c r="Q29" s="346"/>
    </row>
    <row r="30" spans="1:39" ht="15.75" customHeight="1">
      <c r="A30" s="1"/>
      <c r="B30" s="338"/>
      <c r="C30" s="339"/>
      <c r="D30" s="339"/>
      <c r="E30" s="339"/>
      <c r="F30" s="339"/>
      <c r="G30" s="339"/>
      <c r="H30" s="339"/>
      <c r="I30" s="339"/>
      <c r="J30" s="339"/>
      <c r="K30" s="339"/>
      <c r="L30" s="340"/>
      <c r="M30" s="334" t="s">
        <v>72</v>
      </c>
      <c r="N30" s="334"/>
      <c r="O30" s="334"/>
      <c r="P30" s="334"/>
      <c r="Q30" s="347"/>
    </row>
    <row r="31" spans="1:39" ht="30.6" customHeight="1">
      <c r="A31" s="1"/>
      <c r="B31" s="341"/>
      <c r="C31" s="342"/>
      <c r="D31" s="342"/>
      <c r="E31" s="342"/>
      <c r="F31" s="342"/>
      <c r="G31" s="342"/>
      <c r="H31" s="342"/>
      <c r="I31" s="342"/>
      <c r="J31" s="342"/>
      <c r="K31" s="342"/>
      <c r="L31" s="343"/>
      <c r="M31" s="348"/>
      <c r="N31" s="348"/>
      <c r="O31" s="348"/>
      <c r="P31" s="348"/>
      <c r="Q31" s="349"/>
    </row>
    <row r="32" spans="1:3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3"/>
      <c r="N32" s="3"/>
      <c r="O32" s="1"/>
      <c r="P32" s="1"/>
      <c r="Q32" s="1"/>
    </row>
    <row r="33" spans="1:17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3"/>
      <c r="N33" s="3"/>
      <c r="O33" s="1"/>
      <c r="P33" s="1"/>
      <c r="Q33" s="1"/>
    </row>
    <row r="34" spans="1:1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3"/>
      <c r="N34" s="3"/>
      <c r="O34" s="1"/>
      <c r="P34" s="1"/>
      <c r="Q34" s="1"/>
    </row>
    <row r="35" spans="1:1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3"/>
      <c r="N35" s="3"/>
      <c r="O35" s="1"/>
      <c r="P35" s="1"/>
      <c r="Q35" s="1"/>
    </row>
    <row r="36" spans="1:1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3"/>
      <c r="N36" s="3"/>
      <c r="O36" s="1"/>
      <c r="P36" s="1"/>
      <c r="Q36" s="1"/>
    </row>
    <row r="37" spans="1:1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3"/>
      <c r="N37" s="3"/>
      <c r="O37" s="1"/>
      <c r="P37" s="1"/>
      <c r="Q37" s="1"/>
    </row>
    <row r="38" spans="1:1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3"/>
      <c r="N38" s="3"/>
      <c r="O38" s="1"/>
      <c r="P38" s="1"/>
      <c r="Q38" s="1"/>
    </row>
    <row r="39" spans="1:1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3"/>
      <c r="N39" s="3"/>
      <c r="O39" s="1"/>
      <c r="P39" s="1"/>
      <c r="Q39" s="1"/>
    </row>
    <row r="40" spans="1:17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3"/>
      <c r="N40" s="3"/>
      <c r="O40" s="1"/>
      <c r="P40" s="1"/>
      <c r="Q40" s="1"/>
    </row>
    <row r="41" spans="1:17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3"/>
      <c r="N41" s="3"/>
      <c r="O41" s="1"/>
      <c r="P41" s="1"/>
      <c r="Q41" s="1"/>
    </row>
    <row r="42" spans="1:17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3"/>
      <c r="N42" s="3"/>
      <c r="O42" s="1"/>
      <c r="P42" s="1"/>
      <c r="Q42" s="1"/>
    </row>
    <row r="43" spans="1:17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3"/>
      <c r="N43" s="3"/>
      <c r="O43" s="1"/>
      <c r="P43" s="1"/>
      <c r="Q43" s="1"/>
    </row>
    <row r="44" spans="1:17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3"/>
      <c r="N44" s="3"/>
      <c r="O44" s="1"/>
      <c r="P44" s="1"/>
      <c r="Q44" s="1"/>
    </row>
    <row r="45" spans="1:17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3"/>
      <c r="N45" s="3"/>
      <c r="O45" s="1"/>
      <c r="P45" s="1"/>
      <c r="Q45" s="1"/>
    </row>
    <row r="46" spans="1:17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3"/>
      <c r="N46" s="3"/>
      <c r="O46" s="1"/>
      <c r="P46" s="1"/>
      <c r="Q46" s="1"/>
    </row>
    <row r="47" spans="1:1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3"/>
      <c r="N47" s="3"/>
      <c r="O47" s="1"/>
      <c r="P47" s="1"/>
      <c r="Q47" s="1"/>
    </row>
    <row r="48" spans="1:17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3"/>
      <c r="N48" s="3"/>
      <c r="O48" s="1"/>
      <c r="P48" s="1"/>
      <c r="Q48" s="1"/>
    </row>
    <row r="49" spans="1:37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3"/>
      <c r="N49" s="3"/>
      <c r="O49" s="1"/>
      <c r="P49" s="1"/>
      <c r="Q49" s="1"/>
    </row>
    <row r="50" spans="1:37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3"/>
      <c r="N50" s="3"/>
      <c r="O50" s="1"/>
      <c r="P50" s="1"/>
      <c r="Q50" s="1"/>
    </row>
    <row r="51" spans="1:37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3"/>
      <c r="N51" s="3"/>
      <c r="O51" s="1"/>
      <c r="P51" s="1"/>
      <c r="Q51" s="1"/>
    </row>
    <row r="52" spans="1:37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3"/>
      <c r="N52" s="3"/>
      <c r="O52" s="1"/>
      <c r="P52" s="1"/>
      <c r="Q52" s="1"/>
    </row>
    <row r="53" spans="1:37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3"/>
      <c r="N53" s="3"/>
      <c r="O53" s="1"/>
      <c r="P53" s="1"/>
      <c r="Q53" s="1"/>
    </row>
    <row r="54" spans="1:37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3"/>
      <c r="N54" s="3"/>
      <c r="O54" s="1"/>
      <c r="P54" s="1"/>
      <c r="Q54" s="1"/>
    </row>
    <row r="55" spans="1:3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3"/>
      <c r="N55" s="3"/>
      <c r="O55" s="1"/>
      <c r="P55" s="1"/>
      <c r="Q55" s="1"/>
    </row>
    <row r="56" spans="1:37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3"/>
      <c r="N56" s="3"/>
      <c r="O56" s="1"/>
      <c r="P56" s="1"/>
      <c r="Q56" s="1"/>
    </row>
    <row r="57" spans="1:3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3"/>
      <c r="N57" s="3"/>
      <c r="O57" s="1"/>
      <c r="P57" s="1"/>
      <c r="Q57" s="1"/>
    </row>
    <row r="58" spans="1:37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3"/>
      <c r="N58" s="3"/>
      <c r="O58" s="1"/>
      <c r="P58" s="1"/>
      <c r="Q58" s="1"/>
    </row>
    <row r="59" spans="1:37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3"/>
      <c r="N59" s="3"/>
      <c r="O59" s="1"/>
      <c r="P59" s="1"/>
      <c r="Q59" s="1"/>
    </row>
    <row r="60" spans="1:37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3"/>
      <c r="N60" s="3"/>
      <c r="O60" s="1"/>
      <c r="P60" s="1"/>
      <c r="Q60" s="1"/>
    </row>
    <row r="61" spans="1:37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3"/>
      <c r="N61" s="3"/>
      <c r="O61" s="1"/>
      <c r="P61" s="1"/>
      <c r="Q61" s="1"/>
    </row>
    <row r="62" spans="1:37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3"/>
      <c r="N62" s="3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3"/>
      <c r="N63" s="3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3"/>
      <c r="N64" s="3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3"/>
      <c r="N65" s="3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3"/>
      <c r="N66" s="3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3"/>
      <c r="N67" s="3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3"/>
      <c r="N68" s="3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3"/>
      <c r="N69" s="3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3"/>
      <c r="N70" s="3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3"/>
      <c r="N71" s="3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3"/>
      <c r="N72" s="3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3"/>
      <c r="N73" s="3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3"/>
      <c r="N74" s="3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3"/>
      <c r="N75" s="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3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3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3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3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3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3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3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"/>
      <c r="M993" s="3"/>
      <c r="N993" s="3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"/>
      <c r="M994" s="3"/>
      <c r="N994" s="3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"/>
      <c r="M995" s="3"/>
      <c r="N995" s="3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"/>
      <c r="M996" s="3"/>
      <c r="N996" s="3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"/>
      <c r="M997" s="3"/>
      <c r="N997" s="3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"/>
      <c r="M998" s="3"/>
      <c r="N998" s="3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2"/>
      <c r="M999" s="3"/>
      <c r="N999" s="3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2"/>
      <c r="M1000" s="3"/>
      <c r="N1000" s="3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</sheetData>
  <mergeCells count="74">
    <mergeCell ref="U14:V14"/>
    <mergeCell ref="U15:V15"/>
    <mergeCell ref="U16:V16"/>
    <mergeCell ref="U17:V17"/>
    <mergeCell ref="B26:L31"/>
    <mergeCell ref="M28:Q29"/>
    <mergeCell ref="M30:Q31"/>
    <mergeCell ref="J24:J25"/>
    <mergeCell ref="G15:G17"/>
    <mergeCell ref="H15:H17"/>
    <mergeCell ref="B18:B19"/>
    <mergeCell ref="C18:C19"/>
    <mergeCell ref="E18:E19"/>
    <mergeCell ref="B20:B21"/>
    <mergeCell ref="E20:E21"/>
    <mergeCell ref="C20:C21"/>
    <mergeCell ref="B13:C13"/>
    <mergeCell ref="N10:P10"/>
    <mergeCell ref="N11:P11"/>
    <mergeCell ref="U11:W11"/>
    <mergeCell ref="D12:I12"/>
    <mergeCell ref="N12:P12"/>
    <mergeCell ref="U12:W12"/>
    <mergeCell ref="D13:I13"/>
    <mergeCell ref="N13:P13"/>
    <mergeCell ref="U13:W13"/>
    <mergeCell ref="T9:X9"/>
    <mergeCell ref="B10:C10"/>
    <mergeCell ref="D10:I10"/>
    <mergeCell ref="B9:C9"/>
    <mergeCell ref="B11:C11"/>
    <mergeCell ref="B23:C23"/>
    <mergeCell ref="B24:C25"/>
    <mergeCell ref="D23:I23"/>
    <mergeCell ref="D24:I25"/>
    <mergeCell ref="M24:Q25"/>
    <mergeCell ref="K23:L23"/>
    <mergeCell ref="M26:Q27"/>
    <mergeCell ref="O15:Q15"/>
    <mergeCell ref="O16:O17"/>
    <mergeCell ref="P16:P17"/>
    <mergeCell ref="Q16:Q17"/>
    <mergeCell ref="O18:O19"/>
    <mergeCell ref="P18:P19"/>
    <mergeCell ref="Q18:Q19"/>
    <mergeCell ref="O20:O21"/>
    <mergeCell ref="P20:P21"/>
    <mergeCell ref="Q20:Q21"/>
    <mergeCell ref="M23:Q23"/>
    <mergeCell ref="I15:L16"/>
    <mergeCell ref="M15:N16"/>
    <mergeCell ref="D14:I14"/>
    <mergeCell ref="N14:P14"/>
    <mergeCell ref="B15:B17"/>
    <mergeCell ref="C15:C17"/>
    <mergeCell ref="D15:D17"/>
    <mergeCell ref="E15:E17"/>
    <mergeCell ref="F15:F17"/>
    <mergeCell ref="L5:O5"/>
    <mergeCell ref="C6:Q6"/>
    <mergeCell ref="D7:Q7"/>
    <mergeCell ref="D8:Q8"/>
    <mergeCell ref="D9:I9"/>
    <mergeCell ref="J9:L14"/>
    <mergeCell ref="D11:I11"/>
    <mergeCell ref="B2:C5"/>
    <mergeCell ref="D2:K3"/>
    <mergeCell ref="L2:O2"/>
    <mergeCell ref="P2:Q5"/>
    <mergeCell ref="L3:O3"/>
    <mergeCell ref="D4:K5"/>
    <mergeCell ref="L4:O4"/>
    <mergeCell ref="M9:Q9"/>
    <mergeCell ref="B12:C12"/>
  </mergeCells>
  <pageMargins left="0.62992125984251968" right="0.19685039370078741" top="0.23622047244094491" bottom="0.19685039370078741" header="0" footer="0"/>
  <pageSetup paperSize="9" scale="50" orientation="landscape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topLeftCell="A5" zoomScale="70" zoomScaleNormal="70" workbookViewId="0">
      <selection activeCell="B18" sqref="B18:B21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customWidth="1"/>
    <col min="9" max="9" width="16.42578125" customWidth="1"/>
    <col min="10" max="10" width="20.85546875" customWidth="1"/>
    <col min="11" max="11" width="13.5703125" customWidth="1"/>
    <col min="12" max="12" width="15.85546875" customWidth="1"/>
    <col min="13" max="13" width="14.85546875" customWidth="1"/>
    <col min="14" max="14" width="21.140625" customWidth="1"/>
    <col min="15" max="17" width="16.85546875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7" width="12.5703125" customWidth="1"/>
  </cols>
  <sheetData>
    <row r="1" spans="1:37" ht="22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7.5" customHeight="1">
      <c r="A2" s="4"/>
      <c r="B2" s="290"/>
      <c r="C2" s="291"/>
      <c r="D2" s="296" t="s">
        <v>144</v>
      </c>
      <c r="E2" s="288"/>
      <c r="F2" s="288"/>
      <c r="G2" s="288"/>
      <c r="H2" s="288"/>
      <c r="I2" s="288"/>
      <c r="J2" s="288"/>
      <c r="K2" s="291"/>
      <c r="L2" s="298" t="s">
        <v>145</v>
      </c>
      <c r="M2" s="285"/>
      <c r="N2" s="285"/>
      <c r="O2" s="286"/>
      <c r="P2" s="290"/>
      <c r="Q2" s="291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37.5" customHeight="1">
      <c r="A3" s="4"/>
      <c r="B3" s="292"/>
      <c r="C3" s="293"/>
      <c r="D3" s="294"/>
      <c r="E3" s="297"/>
      <c r="F3" s="297"/>
      <c r="G3" s="297"/>
      <c r="H3" s="297"/>
      <c r="I3" s="297"/>
      <c r="J3" s="297"/>
      <c r="K3" s="295"/>
      <c r="L3" s="298" t="s">
        <v>146</v>
      </c>
      <c r="M3" s="285"/>
      <c r="N3" s="285"/>
      <c r="O3" s="286"/>
      <c r="P3" s="292"/>
      <c r="Q3" s="293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33.75" customHeight="1">
      <c r="A4" s="4"/>
      <c r="B4" s="292"/>
      <c r="C4" s="293"/>
      <c r="D4" s="296" t="s">
        <v>147</v>
      </c>
      <c r="E4" s="288"/>
      <c r="F4" s="288"/>
      <c r="G4" s="288"/>
      <c r="H4" s="288"/>
      <c r="I4" s="288"/>
      <c r="J4" s="288"/>
      <c r="K4" s="291"/>
      <c r="L4" s="298" t="s">
        <v>148</v>
      </c>
      <c r="M4" s="285"/>
      <c r="N4" s="285"/>
      <c r="O4" s="286"/>
      <c r="P4" s="292"/>
      <c r="Q4" s="293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8.25" customHeight="1">
      <c r="A5" s="4"/>
      <c r="B5" s="294"/>
      <c r="C5" s="295"/>
      <c r="D5" s="294"/>
      <c r="E5" s="297"/>
      <c r="F5" s="297"/>
      <c r="G5" s="297"/>
      <c r="H5" s="297"/>
      <c r="I5" s="297"/>
      <c r="J5" s="297"/>
      <c r="K5" s="295"/>
      <c r="L5" s="298" t="s">
        <v>149</v>
      </c>
      <c r="M5" s="285"/>
      <c r="N5" s="285"/>
      <c r="O5" s="286"/>
      <c r="P5" s="294"/>
      <c r="Q5" s="295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23.25" customHeight="1">
      <c r="A6" s="4"/>
      <c r="B6" s="4"/>
      <c r="C6" s="282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31.5" customHeight="1">
      <c r="A7" s="4"/>
      <c r="B7" s="7" t="s">
        <v>6</v>
      </c>
      <c r="C7" s="7" t="s">
        <v>7</v>
      </c>
      <c r="D7" s="284" t="s">
        <v>8</v>
      </c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6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36" customHeight="1">
      <c r="A8" s="4"/>
      <c r="B8" s="7" t="s">
        <v>9</v>
      </c>
      <c r="C8" s="68" t="s">
        <v>10</v>
      </c>
      <c r="D8" s="350" t="s">
        <v>11</v>
      </c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36" customHeight="1">
      <c r="A9" s="4"/>
      <c r="B9" s="330" t="s">
        <v>12</v>
      </c>
      <c r="C9" s="286"/>
      <c r="D9" s="289" t="s">
        <v>13</v>
      </c>
      <c r="E9" s="285"/>
      <c r="F9" s="285"/>
      <c r="G9" s="285"/>
      <c r="H9" s="285"/>
      <c r="I9" s="286"/>
      <c r="J9" s="306" t="s">
        <v>150</v>
      </c>
      <c r="K9" s="288"/>
      <c r="L9" s="291"/>
      <c r="M9" s="309" t="s">
        <v>15</v>
      </c>
      <c r="N9" s="285"/>
      <c r="O9" s="285"/>
      <c r="P9" s="285"/>
      <c r="Q9" s="286"/>
      <c r="R9" s="9"/>
      <c r="S9" s="4"/>
      <c r="T9" s="307"/>
      <c r="U9" s="283"/>
      <c r="V9" s="283"/>
      <c r="W9" s="283"/>
      <c r="X9" s="283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36" customHeight="1">
      <c r="A10" s="4"/>
      <c r="B10" s="330" t="s">
        <v>16</v>
      </c>
      <c r="C10" s="286"/>
      <c r="D10" s="289" t="s">
        <v>17</v>
      </c>
      <c r="E10" s="285"/>
      <c r="F10" s="285"/>
      <c r="G10" s="285"/>
      <c r="H10" s="285"/>
      <c r="I10" s="286"/>
      <c r="J10" s="292"/>
      <c r="K10" s="283"/>
      <c r="L10" s="293"/>
      <c r="M10" s="11" t="s">
        <v>18</v>
      </c>
      <c r="N10" s="308" t="s">
        <v>19</v>
      </c>
      <c r="O10" s="285"/>
      <c r="P10" s="286"/>
      <c r="Q10" s="11" t="s">
        <v>20</v>
      </c>
      <c r="R10" s="9"/>
      <c r="S10" s="4"/>
      <c r="T10" s="10"/>
      <c r="U10" s="10"/>
      <c r="V10" s="10"/>
      <c r="W10" s="10"/>
      <c r="X10" s="10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2" customHeight="1">
      <c r="A11" s="4"/>
      <c r="B11" s="324" t="s">
        <v>21</v>
      </c>
      <c r="C11" s="286"/>
      <c r="D11" s="300" t="s">
        <v>22</v>
      </c>
      <c r="E11" s="285"/>
      <c r="F11" s="285"/>
      <c r="G11" s="285"/>
      <c r="H11" s="285"/>
      <c r="I11" s="286"/>
      <c r="J11" s="292"/>
      <c r="K11" s="283"/>
      <c r="L11" s="293"/>
      <c r="M11" s="12"/>
      <c r="N11" s="305"/>
      <c r="O11" s="285"/>
      <c r="P11" s="286"/>
      <c r="Q11" s="13"/>
      <c r="R11" s="9"/>
      <c r="S11" s="4"/>
      <c r="T11" s="14"/>
      <c r="U11" s="299"/>
      <c r="V11" s="283"/>
      <c r="W11" s="283"/>
      <c r="X11" s="14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74.25" customHeight="1">
      <c r="A12" s="4"/>
      <c r="B12" s="325" t="s">
        <v>23</v>
      </c>
      <c r="C12" s="286"/>
      <c r="D12" s="300" t="s">
        <v>151</v>
      </c>
      <c r="E12" s="285"/>
      <c r="F12" s="285"/>
      <c r="G12" s="285"/>
      <c r="H12" s="285"/>
      <c r="I12" s="286"/>
      <c r="J12" s="292"/>
      <c r="K12" s="283"/>
      <c r="L12" s="293"/>
      <c r="M12" s="15"/>
      <c r="N12" s="301"/>
      <c r="O12" s="285"/>
      <c r="P12" s="286"/>
      <c r="Q12" s="16"/>
      <c r="R12" s="9"/>
      <c r="S12" s="4"/>
      <c r="T12" s="17"/>
      <c r="U12" s="302"/>
      <c r="V12" s="283"/>
      <c r="W12" s="283"/>
      <c r="X12" s="19"/>
      <c r="Y12" s="4"/>
      <c r="Z12" s="20"/>
      <c r="AA12" s="21"/>
      <c r="AB12" s="22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74.25" customHeight="1">
      <c r="A13" s="4"/>
      <c r="B13" s="326" t="s">
        <v>25</v>
      </c>
      <c r="C13" s="286"/>
      <c r="D13" s="303" t="s">
        <v>152</v>
      </c>
      <c r="E13" s="285"/>
      <c r="F13" s="285"/>
      <c r="G13" s="285"/>
      <c r="H13" s="285"/>
      <c r="I13" s="286"/>
      <c r="J13" s="292"/>
      <c r="K13" s="283"/>
      <c r="L13" s="293"/>
      <c r="M13" s="23"/>
      <c r="N13" s="304"/>
      <c r="O13" s="285"/>
      <c r="P13" s="286"/>
      <c r="Q13" s="24"/>
      <c r="R13" s="9"/>
      <c r="S13" s="4"/>
      <c r="T13" s="17"/>
      <c r="U13" s="302"/>
      <c r="V13" s="283"/>
      <c r="W13" s="283"/>
      <c r="X13" s="19"/>
      <c r="Y13" s="4"/>
      <c r="Z13" s="20"/>
      <c r="AA13" s="21"/>
      <c r="AB13" s="22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38.25" customHeight="1">
      <c r="A14" s="4"/>
      <c r="B14" s="69" t="s">
        <v>27</v>
      </c>
      <c r="C14" s="70" t="s">
        <v>28</v>
      </c>
      <c r="D14" s="357" t="s">
        <v>29</v>
      </c>
      <c r="E14" s="285"/>
      <c r="F14" s="285"/>
      <c r="G14" s="285"/>
      <c r="H14" s="285"/>
      <c r="I14" s="286"/>
      <c r="J14" s="294"/>
      <c r="K14" s="297"/>
      <c r="L14" s="295"/>
      <c r="M14" s="26"/>
      <c r="N14" s="304"/>
      <c r="O14" s="285"/>
      <c r="P14" s="286"/>
      <c r="Q14" s="27"/>
      <c r="R14" s="9"/>
      <c r="S14" s="4"/>
      <c r="T14" s="28"/>
      <c r="U14" s="302"/>
      <c r="V14" s="283"/>
      <c r="W14" s="18"/>
      <c r="X14" s="19"/>
      <c r="Y14" s="29"/>
      <c r="Z14" s="20"/>
      <c r="AA14" s="21"/>
      <c r="AB14" s="22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28.5" customHeight="1">
      <c r="A15" s="1"/>
      <c r="B15" s="314" t="s">
        <v>30</v>
      </c>
      <c r="C15" s="315" t="s">
        <v>31</v>
      </c>
      <c r="D15" s="314" t="s">
        <v>153</v>
      </c>
      <c r="E15" s="314" t="s">
        <v>33</v>
      </c>
      <c r="F15" s="314" t="s">
        <v>34</v>
      </c>
      <c r="G15" s="332" t="s">
        <v>154</v>
      </c>
      <c r="H15" s="314" t="s">
        <v>36</v>
      </c>
      <c r="I15" s="331" t="s">
        <v>37</v>
      </c>
      <c r="J15" s="288"/>
      <c r="K15" s="288"/>
      <c r="L15" s="291"/>
      <c r="M15" s="331" t="s">
        <v>38</v>
      </c>
      <c r="N15" s="291"/>
      <c r="O15" s="313" t="s">
        <v>39</v>
      </c>
      <c r="P15" s="285"/>
      <c r="Q15" s="286"/>
      <c r="R15" s="1"/>
      <c r="S15" s="1"/>
      <c r="T15" s="30"/>
      <c r="U15" s="310"/>
      <c r="V15" s="283"/>
      <c r="W15" s="1"/>
      <c r="X15" s="32"/>
      <c r="Y15" s="1"/>
      <c r="Z15" s="33"/>
      <c r="AA15" s="34"/>
      <c r="AB15" s="35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33.75" customHeight="1">
      <c r="A16" s="1"/>
      <c r="B16" s="329"/>
      <c r="C16" s="329"/>
      <c r="D16" s="329"/>
      <c r="E16" s="329"/>
      <c r="F16" s="329"/>
      <c r="G16" s="329"/>
      <c r="H16" s="329"/>
      <c r="I16" s="294"/>
      <c r="J16" s="297"/>
      <c r="K16" s="297"/>
      <c r="L16" s="295"/>
      <c r="M16" s="294"/>
      <c r="N16" s="295"/>
      <c r="O16" s="314" t="s">
        <v>40</v>
      </c>
      <c r="P16" s="314" t="s">
        <v>41</v>
      </c>
      <c r="Q16" s="315" t="s">
        <v>42</v>
      </c>
      <c r="R16" s="1"/>
      <c r="S16" s="1"/>
      <c r="T16" s="36"/>
      <c r="U16" s="310"/>
      <c r="V16" s="283"/>
      <c r="W16" s="1"/>
      <c r="X16" s="34"/>
      <c r="Y16" s="1"/>
      <c r="Z16" s="33"/>
      <c r="AA16" s="34"/>
      <c r="AB16" s="35"/>
      <c r="AC16" s="1"/>
      <c r="AD16" s="1"/>
      <c r="AE16" s="1"/>
      <c r="AF16" s="1"/>
      <c r="AG16" s="1"/>
      <c r="AH16" s="1"/>
      <c r="AI16" s="1"/>
      <c r="AJ16" s="1"/>
      <c r="AK16" s="1"/>
    </row>
    <row r="17" spans="1:39" ht="39.75" customHeight="1">
      <c r="A17" s="1"/>
      <c r="B17" s="312"/>
      <c r="C17" s="312"/>
      <c r="D17" s="312"/>
      <c r="E17" s="312"/>
      <c r="F17" s="312"/>
      <c r="G17" s="312"/>
      <c r="H17" s="312"/>
      <c r="I17" s="37" t="s">
        <v>43</v>
      </c>
      <c r="J17" s="37" t="s">
        <v>44</v>
      </c>
      <c r="K17" s="37" t="s">
        <v>45</v>
      </c>
      <c r="L17" s="38" t="s">
        <v>46</v>
      </c>
      <c r="M17" s="39" t="s">
        <v>47</v>
      </c>
      <c r="N17" s="40" t="s">
        <v>48</v>
      </c>
      <c r="O17" s="312"/>
      <c r="P17" s="312"/>
      <c r="Q17" s="312"/>
      <c r="R17" s="1"/>
      <c r="S17" s="1"/>
      <c r="T17" s="36"/>
      <c r="U17" s="310"/>
      <c r="V17" s="283"/>
      <c r="W17" s="1"/>
      <c r="X17" s="34"/>
      <c r="Y17" s="1"/>
      <c r="Z17" s="33"/>
      <c r="AA17" s="34"/>
      <c r="AB17" s="35"/>
      <c r="AC17" s="1"/>
      <c r="AD17" s="1"/>
      <c r="AE17" s="1"/>
      <c r="AF17" s="1"/>
      <c r="AG17" s="1"/>
      <c r="AH17" s="1"/>
      <c r="AI17" s="1"/>
      <c r="AJ17" s="1"/>
      <c r="AK17" s="1"/>
    </row>
    <row r="18" spans="1:39" ht="23.25" customHeight="1">
      <c r="A18" s="1"/>
      <c r="B18" s="361" t="s">
        <v>155</v>
      </c>
      <c r="C18" s="328" t="s">
        <v>156</v>
      </c>
      <c r="D18" s="39" t="s">
        <v>51</v>
      </c>
      <c r="E18" s="321" t="s">
        <v>109</v>
      </c>
      <c r="F18" s="40">
        <v>100</v>
      </c>
      <c r="G18" s="39" t="s">
        <v>51</v>
      </c>
      <c r="H18" s="42">
        <f t="shared" ref="H18:H21" si="0">I18+J18+K18+L18</f>
        <v>710000000</v>
      </c>
      <c r="I18" s="43">
        <v>710000000</v>
      </c>
      <c r="J18" s="42"/>
      <c r="K18" s="42"/>
      <c r="L18" s="42"/>
      <c r="M18" s="57"/>
      <c r="N18" s="57"/>
      <c r="O18" s="359">
        <f>+F19/F18</f>
        <v>1.05</v>
      </c>
      <c r="P18" s="359">
        <f>+H19/H18</f>
        <v>0.38686535633802815</v>
      </c>
      <c r="Q18" s="360">
        <f>+(O18*O18)/P18</f>
        <v>2.8498287115599923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9" ht="23.25" customHeight="1">
      <c r="A19" s="1"/>
      <c r="B19" s="292"/>
      <c r="C19" s="312"/>
      <c r="D19" s="39" t="s">
        <v>53</v>
      </c>
      <c r="E19" s="312"/>
      <c r="F19" s="58">
        <v>105</v>
      </c>
      <c r="G19" s="39" t="s">
        <v>54</v>
      </c>
      <c r="H19" s="42">
        <f t="shared" si="0"/>
        <v>274674403</v>
      </c>
      <c r="I19" s="43">
        <v>274674403</v>
      </c>
      <c r="J19" s="42"/>
      <c r="K19" s="42"/>
      <c r="L19" s="42"/>
      <c r="M19" s="49"/>
      <c r="N19" s="50"/>
      <c r="O19" s="312"/>
      <c r="P19" s="312"/>
      <c r="Q19" s="31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9" ht="18" customHeight="1">
      <c r="A20" s="1"/>
      <c r="B20" s="292"/>
      <c r="C20" s="358" t="s">
        <v>157</v>
      </c>
      <c r="D20" s="39" t="s">
        <v>51</v>
      </c>
      <c r="E20" s="321" t="s">
        <v>158</v>
      </c>
      <c r="F20" s="40">
        <v>70</v>
      </c>
      <c r="G20" s="39" t="s">
        <v>51</v>
      </c>
      <c r="H20" s="42">
        <f t="shared" si="0"/>
        <v>40000000</v>
      </c>
      <c r="I20" s="47">
        <v>40000000</v>
      </c>
      <c r="J20" s="42"/>
      <c r="K20" s="42"/>
      <c r="L20" s="42"/>
      <c r="M20" s="59"/>
      <c r="N20" s="59"/>
      <c r="O20" s="359">
        <f>+F21/F20</f>
        <v>0</v>
      </c>
      <c r="P20" s="359">
        <f>+H21/H20</f>
        <v>0.51249999999999996</v>
      </c>
      <c r="Q20" s="360">
        <f>+(O20*O20)/P20</f>
        <v>0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9" ht="21.75" customHeight="1">
      <c r="A21" s="1"/>
      <c r="B21" s="292"/>
      <c r="C21" s="312"/>
      <c r="D21" s="39" t="s">
        <v>53</v>
      </c>
      <c r="E21" s="312"/>
      <c r="F21" s="116"/>
      <c r="G21" s="39" t="s">
        <v>54</v>
      </c>
      <c r="H21" s="42">
        <f t="shared" si="0"/>
        <v>20500000</v>
      </c>
      <c r="I21" s="47">
        <v>20500000</v>
      </c>
      <c r="J21" s="42"/>
      <c r="K21" s="42"/>
      <c r="L21" s="42"/>
      <c r="M21" s="49"/>
      <c r="N21" s="50"/>
      <c r="O21" s="312"/>
      <c r="P21" s="312"/>
      <c r="Q21" s="31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9" ht="18.75" customHeight="1">
      <c r="A22" s="1"/>
      <c r="B22" s="320"/>
      <c r="C22" s="316" t="s">
        <v>62</v>
      </c>
      <c r="D22" s="39" t="s">
        <v>51</v>
      </c>
      <c r="E22" s="321" t="s">
        <v>59</v>
      </c>
      <c r="F22" s="41">
        <f t="shared" ref="F22:F23" si="1">F18+F20</f>
        <v>170</v>
      </c>
      <c r="G22" s="39" t="s">
        <v>51</v>
      </c>
      <c r="H22" s="42">
        <f t="shared" ref="H22:L22" si="2">H18+H20</f>
        <v>750000000</v>
      </c>
      <c r="I22" s="42">
        <f t="shared" si="2"/>
        <v>750000000</v>
      </c>
      <c r="J22" s="42">
        <f t="shared" si="2"/>
        <v>0</v>
      </c>
      <c r="K22" s="42">
        <f t="shared" si="2"/>
        <v>0</v>
      </c>
      <c r="L22" s="42">
        <f t="shared" si="2"/>
        <v>0</v>
      </c>
      <c r="M22" s="49"/>
      <c r="N22" s="50"/>
      <c r="O22" s="359">
        <f>+F23/F22</f>
        <v>0.61764705882352944</v>
      </c>
      <c r="P22" s="359">
        <f>+H23/H22</f>
        <v>0.39356587066666665</v>
      </c>
      <c r="Q22" s="360">
        <f>+(O22*O22)/P22</f>
        <v>0.96931141063413051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9" ht="18.75" customHeight="1">
      <c r="A23" s="1"/>
      <c r="B23" s="312"/>
      <c r="C23" s="294"/>
      <c r="D23" s="39" t="s">
        <v>53</v>
      </c>
      <c r="E23" s="312"/>
      <c r="F23" s="72">
        <f t="shared" si="1"/>
        <v>105</v>
      </c>
      <c r="G23" s="39" t="s">
        <v>54</v>
      </c>
      <c r="H23" s="42">
        <f t="shared" ref="H23:L23" si="3">H19+H21</f>
        <v>295174403</v>
      </c>
      <c r="I23" s="42">
        <f t="shared" si="3"/>
        <v>295174403</v>
      </c>
      <c r="J23" s="42">
        <f t="shared" si="3"/>
        <v>0</v>
      </c>
      <c r="K23" s="42">
        <f t="shared" si="3"/>
        <v>0</v>
      </c>
      <c r="L23" s="42">
        <f t="shared" si="3"/>
        <v>0</v>
      </c>
      <c r="M23" s="49"/>
      <c r="N23" s="50"/>
      <c r="O23" s="312"/>
      <c r="P23" s="312"/>
      <c r="Q23" s="312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9" ht="15.75" customHeight="1">
      <c r="A24" s="1"/>
      <c r="B24" s="1"/>
      <c r="C24" s="1"/>
      <c r="D24" s="60"/>
      <c r="E24" s="1"/>
      <c r="F24" s="1"/>
      <c r="G24" s="1"/>
      <c r="H24" s="61"/>
      <c r="I24" s="62"/>
      <c r="J24" s="33"/>
      <c r="K24" s="33"/>
      <c r="L24" s="2"/>
      <c r="M24" s="3"/>
      <c r="N24" s="3"/>
      <c r="O24" s="62"/>
      <c r="P24" s="63"/>
      <c r="Q24" s="64"/>
      <c r="R24" s="63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9" ht="15.75" customHeight="1">
      <c r="A25" s="1"/>
      <c r="B25" s="317" t="s">
        <v>63</v>
      </c>
      <c r="C25" s="286"/>
      <c r="D25" s="354" t="s">
        <v>64</v>
      </c>
      <c r="E25" s="285"/>
      <c r="F25" s="285"/>
      <c r="G25" s="285"/>
      <c r="H25" s="285"/>
      <c r="I25" s="286"/>
      <c r="J25" s="73" t="s">
        <v>65</v>
      </c>
      <c r="K25" s="354" t="s">
        <v>66</v>
      </c>
      <c r="L25" s="286"/>
      <c r="M25" s="319" t="s">
        <v>67</v>
      </c>
      <c r="N25" s="285"/>
      <c r="O25" s="285"/>
      <c r="P25" s="285"/>
      <c r="Q25" s="286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9" ht="26.25" customHeight="1">
      <c r="A26" s="1"/>
      <c r="B26" s="355" t="s">
        <v>159</v>
      </c>
      <c r="C26" s="291"/>
      <c r="D26" s="353" t="s">
        <v>160</v>
      </c>
      <c r="E26" s="288"/>
      <c r="F26" s="288"/>
      <c r="G26" s="288"/>
      <c r="H26" s="288"/>
      <c r="I26" s="291"/>
      <c r="J26" s="314" t="s">
        <v>70</v>
      </c>
      <c r="K26" s="74" t="s">
        <v>51</v>
      </c>
      <c r="L26" s="75">
        <v>87</v>
      </c>
      <c r="M26" s="356" t="s">
        <v>71</v>
      </c>
      <c r="N26" s="288"/>
      <c r="O26" s="288"/>
      <c r="P26" s="288"/>
      <c r="Q26" s="29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9" ht="18" customHeight="1">
      <c r="A27" s="1"/>
      <c r="B27" s="292"/>
      <c r="C27" s="293"/>
      <c r="D27" s="294"/>
      <c r="E27" s="297"/>
      <c r="F27" s="297"/>
      <c r="G27" s="297"/>
      <c r="H27" s="297"/>
      <c r="I27" s="295"/>
      <c r="J27" s="312"/>
      <c r="K27" s="74" t="s">
        <v>53</v>
      </c>
      <c r="L27" s="75">
        <v>262</v>
      </c>
      <c r="M27" s="294"/>
      <c r="N27" s="297"/>
      <c r="O27" s="297"/>
      <c r="P27" s="297"/>
      <c r="Q27" s="295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9" ht="15" customHeight="1">
      <c r="A28" s="1"/>
      <c r="B28" s="335" t="s">
        <v>376</v>
      </c>
      <c r="C28" s="336"/>
      <c r="D28" s="336"/>
      <c r="E28" s="336"/>
      <c r="F28" s="336"/>
      <c r="G28" s="336"/>
      <c r="H28" s="336"/>
      <c r="I28" s="336"/>
      <c r="J28" s="336"/>
      <c r="K28" s="336"/>
      <c r="L28" s="337"/>
      <c r="M28" s="334" t="s">
        <v>72</v>
      </c>
      <c r="N28" s="288"/>
      <c r="O28" s="288"/>
      <c r="P28" s="288"/>
      <c r="Q28" s="29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29.25" customHeight="1">
      <c r="A29" s="1"/>
      <c r="B29" s="338"/>
      <c r="C29" s="339"/>
      <c r="D29" s="339"/>
      <c r="E29" s="339"/>
      <c r="F29" s="339"/>
      <c r="G29" s="339"/>
      <c r="H29" s="339"/>
      <c r="I29" s="339"/>
      <c r="J29" s="339"/>
      <c r="K29" s="339"/>
      <c r="L29" s="340"/>
      <c r="M29" s="297"/>
      <c r="N29" s="297"/>
      <c r="O29" s="297"/>
      <c r="P29" s="297"/>
      <c r="Q29" s="295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5.75" customHeight="1">
      <c r="A30" s="1"/>
      <c r="B30" s="338"/>
      <c r="C30" s="339"/>
      <c r="D30" s="339"/>
      <c r="E30" s="339"/>
      <c r="F30" s="339"/>
      <c r="G30" s="339"/>
      <c r="H30" s="339"/>
      <c r="I30" s="339"/>
      <c r="J30" s="339"/>
      <c r="K30" s="339"/>
      <c r="L30" s="340"/>
      <c r="M30" s="333" t="s">
        <v>377</v>
      </c>
      <c r="N30" s="333"/>
      <c r="O30" s="333"/>
      <c r="P30" s="333"/>
      <c r="Q30" s="344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15.75" customHeight="1">
      <c r="A31" s="1"/>
      <c r="B31" s="338"/>
      <c r="C31" s="339"/>
      <c r="D31" s="339"/>
      <c r="E31" s="339"/>
      <c r="F31" s="339"/>
      <c r="G31" s="339"/>
      <c r="H31" s="339"/>
      <c r="I31" s="339"/>
      <c r="J31" s="339"/>
      <c r="K31" s="339"/>
      <c r="L31" s="340"/>
      <c r="M31" s="345"/>
      <c r="N31" s="345"/>
      <c r="O31" s="345"/>
      <c r="P31" s="345"/>
      <c r="Q31" s="346"/>
    </row>
    <row r="32" spans="1:39" ht="15.75" customHeight="1">
      <c r="A32" s="1"/>
      <c r="B32" s="338"/>
      <c r="C32" s="339"/>
      <c r="D32" s="339"/>
      <c r="E32" s="339"/>
      <c r="F32" s="339"/>
      <c r="G32" s="339"/>
      <c r="H32" s="339"/>
      <c r="I32" s="339"/>
      <c r="J32" s="339"/>
      <c r="K32" s="339"/>
      <c r="L32" s="340"/>
      <c r="M32" s="334" t="s">
        <v>72</v>
      </c>
      <c r="N32" s="334"/>
      <c r="O32" s="334"/>
      <c r="P32" s="334"/>
      <c r="Q32" s="347"/>
    </row>
    <row r="33" spans="1:17" ht="30.6" customHeight="1">
      <c r="A33" s="1"/>
      <c r="B33" s="341"/>
      <c r="C33" s="342"/>
      <c r="D33" s="342"/>
      <c r="E33" s="342"/>
      <c r="F33" s="342"/>
      <c r="G33" s="342"/>
      <c r="H33" s="342"/>
      <c r="I33" s="342"/>
      <c r="J33" s="342"/>
      <c r="K33" s="342"/>
      <c r="L33" s="343"/>
      <c r="M33" s="348"/>
      <c r="N33" s="348"/>
      <c r="O33" s="348"/>
      <c r="P33" s="348"/>
      <c r="Q33" s="349"/>
    </row>
    <row r="34" spans="1:1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3"/>
      <c r="N34" s="3"/>
      <c r="O34" s="1"/>
      <c r="P34" s="1"/>
      <c r="Q34" s="1"/>
    </row>
    <row r="35" spans="1:1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3"/>
      <c r="N35" s="3"/>
      <c r="O35" s="1"/>
      <c r="P35" s="1"/>
      <c r="Q35" s="1"/>
    </row>
    <row r="36" spans="1:1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3"/>
      <c r="N36" s="3"/>
      <c r="O36" s="1"/>
      <c r="P36" s="1"/>
      <c r="Q36" s="1"/>
    </row>
    <row r="37" spans="1:1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3"/>
      <c r="N37" s="3"/>
      <c r="O37" s="1"/>
      <c r="P37" s="1"/>
      <c r="Q37" s="1"/>
    </row>
    <row r="38" spans="1:1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3"/>
      <c r="N38" s="3"/>
      <c r="O38" s="1"/>
      <c r="P38" s="1"/>
      <c r="Q38" s="1"/>
    </row>
    <row r="39" spans="1:1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3"/>
      <c r="N39" s="3"/>
      <c r="O39" s="1"/>
      <c r="P39" s="1"/>
      <c r="Q39" s="1"/>
    </row>
    <row r="40" spans="1:17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3"/>
      <c r="N40" s="3"/>
      <c r="O40" s="1"/>
      <c r="P40" s="1"/>
      <c r="Q40" s="1"/>
    </row>
    <row r="41" spans="1:17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3"/>
      <c r="N41" s="3"/>
      <c r="O41" s="1"/>
      <c r="P41" s="1"/>
      <c r="Q41" s="1"/>
    </row>
    <row r="42" spans="1:17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3"/>
      <c r="N42" s="3"/>
      <c r="O42" s="1"/>
      <c r="P42" s="1"/>
      <c r="Q42" s="1"/>
    </row>
    <row r="43" spans="1:17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3"/>
      <c r="N43" s="3"/>
      <c r="O43" s="1"/>
      <c r="P43" s="1"/>
      <c r="Q43" s="1"/>
    </row>
    <row r="44" spans="1:17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3"/>
      <c r="N44" s="3"/>
      <c r="O44" s="1"/>
      <c r="P44" s="1"/>
      <c r="Q44" s="1"/>
    </row>
    <row r="45" spans="1:17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3"/>
      <c r="N45" s="3"/>
      <c r="O45" s="1"/>
      <c r="P45" s="1"/>
      <c r="Q45" s="1"/>
    </row>
    <row r="46" spans="1:17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3"/>
      <c r="N46" s="3"/>
      <c r="O46" s="1"/>
      <c r="P46" s="1"/>
      <c r="Q46" s="1"/>
    </row>
    <row r="47" spans="1:1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3"/>
      <c r="N47" s="3"/>
      <c r="O47" s="1"/>
      <c r="P47" s="1"/>
      <c r="Q47" s="1"/>
    </row>
    <row r="48" spans="1:17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3"/>
      <c r="N48" s="3"/>
      <c r="O48" s="1"/>
      <c r="P48" s="1"/>
      <c r="Q48" s="1"/>
    </row>
    <row r="49" spans="1:37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3"/>
      <c r="N49" s="3"/>
      <c r="O49" s="1"/>
      <c r="P49" s="1"/>
      <c r="Q49" s="1"/>
    </row>
    <row r="50" spans="1:37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3"/>
      <c r="N50" s="3"/>
      <c r="O50" s="1"/>
      <c r="P50" s="1"/>
      <c r="Q50" s="1"/>
    </row>
    <row r="51" spans="1:37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3"/>
      <c r="N51" s="3"/>
      <c r="O51" s="1"/>
      <c r="P51" s="1"/>
      <c r="Q51" s="1"/>
    </row>
    <row r="52" spans="1:37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3"/>
      <c r="N52" s="3"/>
      <c r="O52" s="1"/>
      <c r="P52" s="1"/>
      <c r="Q52" s="1"/>
    </row>
    <row r="53" spans="1:37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3"/>
      <c r="N53" s="3"/>
      <c r="O53" s="1"/>
      <c r="P53" s="1"/>
      <c r="Q53" s="1"/>
    </row>
    <row r="54" spans="1:37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3"/>
      <c r="N54" s="3"/>
      <c r="O54" s="1"/>
      <c r="P54" s="1"/>
      <c r="Q54" s="1"/>
    </row>
    <row r="55" spans="1:3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3"/>
      <c r="N55" s="3"/>
      <c r="O55" s="1"/>
      <c r="P55" s="1"/>
      <c r="Q55" s="1"/>
    </row>
    <row r="56" spans="1:37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3"/>
      <c r="N56" s="3"/>
      <c r="O56" s="1"/>
      <c r="P56" s="1"/>
      <c r="Q56" s="1"/>
    </row>
    <row r="57" spans="1:3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3"/>
      <c r="N57" s="3"/>
      <c r="O57" s="1"/>
      <c r="P57" s="1"/>
      <c r="Q57" s="1"/>
    </row>
    <row r="58" spans="1:37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3"/>
      <c r="N58" s="3"/>
      <c r="O58" s="1"/>
      <c r="P58" s="1"/>
      <c r="Q58" s="1"/>
    </row>
    <row r="59" spans="1:37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3"/>
      <c r="N59" s="3"/>
      <c r="O59" s="1"/>
      <c r="P59" s="1"/>
      <c r="Q59" s="1"/>
    </row>
    <row r="60" spans="1:37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3"/>
      <c r="N60" s="3"/>
      <c r="O60" s="1"/>
      <c r="P60" s="1"/>
      <c r="Q60" s="1"/>
    </row>
    <row r="61" spans="1:37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3"/>
      <c r="N61" s="3"/>
      <c r="O61" s="1"/>
      <c r="P61" s="1"/>
      <c r="Q61" s="1"/>
    </row>
    <row r="62" spans="1:37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3"/>
      <c r="N62" s="3"/>
      <c r="O62" s="1"/>
      <c r="P62" s="1"/>
      <c r="Q62" s="1"/>
    </row>
    <row r="63" spans="1:37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3"/>
      <c r="N63" s="3"/>
      <c r="O63" s="1"/>
      <c r="P63" s="1"/>
      <c r="Q63" s="1"/>
    </row>
    <row r="64" spans="1:37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3"/>
      <c r="N64" s="3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3"/>
      <c r="N65" s="3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3"/>
      <c r="N66" s="3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3"/>
      <c r="N67" s="3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3"/>
      <c r="N68" s="3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3"/>
      <c r="N69" s="3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3"/>
      <c r="N70" s="3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3"/>
      <c r="N71" s="3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3"/>
      <c r="N72" s="3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3"/>
      <c r="N73" s="3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3"/>
      <c r="N74" s="3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3"/>
      <c r="N75" s="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3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3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3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3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3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3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3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"/>
      <c r="M993" s="3"/>
      <c r="N993" s="3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"/>
      <c r="M994" s="3"/>
      <c r="N994" s="3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"/>
      <c r="M995" s="3"/>
      <c r="N995" s="3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"/>
      <c r="M996" s="3"/>
      <c r="N996" s="3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"/>
      <c r="M997" s="3"/>
      <c r="N997" s="3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"/>
      <c r="M998" s="3"/>
      <c r="N998" s="3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2"/>
      <c r="M999" s="3"/>
      <c r="N999" s="3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2"/>
      <c r="M1000" s="3"/>
      <c r="N1000" s="3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</sheetData>
  <mergeCells count="79">
    <mergeCell ref="K25:L25"/>
    <mergeCell ref="B26:C27"/>
    <mergeCell ref="B28:L33"/>
    <mergeCell ref="M30:Q31"/>
    <mergeCell ref="M32:Q33"/>
    <mergeCell ref="D26:I27"/>
    <mergeCell ref="J26:J27"/>
    <mergeCell ref="M28:Q29"/>
    <mergeCell ref="M25:Q25"/>
    <mergeCell ref="B22:B23"/>
    <mergeCell ref="C22:C23"/>
    <mergeCell ref="E22:E23"/>
    <mergeCell ref="B25:C25"/>
    <mergeCell ref="D25:I25"/>
    <mergeCell ref="B18:B21"/>
    <mergeCell ref="C18:C19"/>
    <mergeCell ref="E18:E19"/>
    <mergeCell ref="C20:C21"/>
    <mergeCell ref="E20:E21"/>
    <mergeCell ref="I15:L16"/>
    <mergeCell ref="M15:N16"/>
    <mergeCell ref="D14:I14"/>
    <mergeCell ref="N14:P14"/>
    <mergeCell ref="B15:B17"/>
    <mergeCell ref="C15:C17"/>
    <mergeCell ref="D15:D17"/>
    <mergeCell ref="E15:E17"/>
    <mergeCell ref="F15:F17"/>
    <mergeCell ref="O15:Q15"/>
    <mergeCell ref="O16:O17"/>
    <mergeCell ref="P16:P17"/>
    <mergeCell ref="Q16:Q17"/>
    <mergeCell ref="G15:G17"/>
    <mergeCell ref="H15:H17"/>
    <mergeCell ref="B11:C11"/>
    <mergeCell ref="B12:C12"/>
    <mergeCell ref="B13:C13"/>
    <mergeCell ref="N10:P10"/>
    <mergeCell ref="M9:Q9"/>
    <mergeCell ref="B10:C10"/>
    <mergeCell ref="B9:C9"/>
    <mergeCell ref="U15:V15"/>
    <mergeCell ref="U16:V16"/>
    <mergeCell ref="U17:V17"/>
    <mergeCell ref="M26:Q27"/>
    <mergeCell ref="O18:O19"/>
    <mergeCell ref="P18:P19"/>
    <mergeCell ref="Q18:Q19"/>
    <mergeCell ref="O20:O21"/>
    <mergeCell ref="P20:P21"/>
    <mergeCell ref="Q20:Q21"/>
    <mergeCell ref="O22:O23"/>
    <mergeCell ref="P22:P23"/>
    <mergeCell ref="Q22:Q23"/>
    <mergeCell ref="U11:W11"/>
    <mergeCell ref="D12:I12"/>
    <mergeCell ref="N12:P12"/>
    <mergeCell ref="U12:W12"/>
    <mergeCell ref="D13:I13"/>
    <mergeCell ref="N13:P13"/>
    <mergeCell ref="U13:W13"/>
    <mergeCell ref="N11:P11"/>
    <mergeCell ref="J9:L14"/>
    <mergeCell ref="D11:I11"/>
    <mergeCell ref="T9:X9"/>
    <mergeCell ref="D10:I10"/>
    <mergeCell ref="U14:V14"/>
    <mergeCell ref="C6:Q6"/>
    <mergeCell ref="D7:Q7"/>
    <mergeCell ref="D8:Q8"/>
    <mergeCell ref="D9:I9"/>
    <mergeCell ref="B2:C5"/>
    <mergeCell ref="D2:K3"/>
    <mergeCell ref="L2:O2"/>
    <mergeCell ref="P2:Q5"/>
    <mergeCell ref="L3:O3"/>
    <mergeCell ref="D4:K5"/>
    <mergeCell ref="L4:O4"/>
    <mergeCell ref="L5:O5"/>
  </mergeCells>
  <pageMargins left="0.62992125984251968" right="0.19685039370078741" top="0.23622047244094491" bottom="0.19685039370078741" header="0" footer="0"/>
  <pageSetup paperSize="9" scale="50" orientation="landscape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topLeftCell="A2" zoomScale="70" zoomScaleNormal="70" workbookViewId="0">
      <selection activeCell="A26" sqref="A26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customWidth="1"/>
    <col min="9" max="9" width="16.42578125" customWidth="1"/>
    <col min="10" max="10" width="20.85546875" customWidth="1"/>
    <col min="11" max="11" width="13.5703125" customWidth="1"/>
    <col min="12" max="12" width="15.85546875" customWidth="1"/>
    <col min="13" max="13" width="14.85546875" customWidth="1"/>
    <col min="14" max="14" width="21.140625" customWidth="1"/>
    <col min="15" max="17" width="16.85546875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7" width="12.5703125" customWidth="1"/>
  </cols>
  <sheetData>
    <row r="1" spans="1:37" ht="22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7.5" customHeight="1">
      <c r="A2" s="4"/>
      <c r="B2" s="290"/>
      <c r="C2" s="291"/>
      <c r="D2" s="296" t="s">
        <v>175</v>
      </c>
      <c r="E2" s="288"/>
      <c r="F2" s="288"/>
      <c r="G2" s="288"/>
      <c r="H2" s="288"/>
      <c r="I2" s="288"/>
      <c r="J2" s="288"/>
      <c r="K2" s="291"/>
      <c r="L2" s="298" t="s">
        <v>176</v>
      </c>
      <c r="M2" s="285"/>
      <c r="N2" s="285"/>
      <c r="O2" s="286"/>
      <c r="P2" s="290"/>
      <c r="Q2" s="291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37.5" customHeight="1">
      <c r="A3" s="4"/>
      <c r="B3" s="292"/>
      <c r="C3" s="293"/>
      <c r="D3" s="294"/>
      <c r="E3" s="297"/>
      <c r="F3" s="297"/>
      <c r="G3" s="297"/>
      <c r="H3" s="297"/>
      <c r="I3" s="297"/>
      <c r="J3" s="297"/>
      <c r="K3" s="295"/>
      <c r="L3" s="298" t="s">
        <v>177</v>
      </c>
      <c r="M3" s="285"/>
      <c r="N3" s="285"/>
      <c r="O3" s="286"/>
      <c r="P3" s="292"/>
      <c r="Q3" s="293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33.75" customHeight="1">
      <c r="A4" s="4"/>
      <c r="B4" s="292"/>
      <c r="C4" s="293"/>
      <c r="D4" s="296" t="s">
        <v>178</v>
      </c>
      <c r="E4" s="288"/>
      <c r="F4" s="288"/>
      <c r="G4" s="288"/>
      <c r="H4" s="288"/>
      <c r="I4" s="288"/>
      <c r="J4" s="288"/>
      <c r="K4" s="291"/>
      <c r="L4" s="298" t="s">
        <v>179</v>
      </c>
      <c r="M4" s="285"/>
      <c r="N4" s="285"/>
      <c r="O4" s="286"/>
      <c r="P4" s="292"/>
      <c r="Q4" s="293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8.25" customHeight="1">
      <c r="A5" s="4"/>
      <c r="B5" s="294"/>
      <c r="C5" s="295"/>
      <c r="D5" s="294"/>
      <c r="E5" s="297"/>
      <c r="F5" s="297"/>
      <c r="G5" s="297"/>
      <c r="H5" s="297"/>
      <c r="I5" s="297"/>
      <c r="J5" s="297"/>
      <c r="K5" s="295"/>
      <c r="L5" s="298" t="s">
        <v>180</v>
      </c>
      <c r="M5" s="285"/>
      <c r="N5" s="285"/>
      <c r="O5" s="286"/>
      <c r="P5" s="294"/>
      <c r="Q5" s="295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23.25" customHeight="1">
      <c r="A6" s="4"/>
      <c r="B6" s="4"/>
      <c r="C6" s="282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31.5" customHeight="1">
      <c r="A7" s="4"/>
      <c r="B7" s="7" t="s">
        <v>6</v>
      </c>
      <c r="C7" s="7" t="s">
        <v>7</v>
      </c>
      <c r="D7" s="284" t="s">
        <v>8</v>
      </c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6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36" customHeight="1">
      <c r="A8" s="4"/>
      <c r="B8" s="7" t="s">
        <v>9</v>
      </c>
      <c r="C8" s="68" t="s">
        <v>10</v>
      </c>
      <c r="D8" s="350" t="s">
        <v>11</v>
      </c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36" customHeight="1">
      <c r="A9" s="4"/>
      <c r="B9" s="330" t="s">
        <v>12</v>
      </c>
      <c r="C9" s="286"/>
      <c r="D9" s="289" t="s">
        <v>13</v>
      </c>
      <c r="E9" s="285"/>
      <c r="F9" s="285"/>
      <c r="G9" s="285"/>
      <c r="H9" s="285"/>
      <c r="I9" s="286"/>
      <c r="J9" s="306" t="s">
        <v>181</v>
      </c>
      <c r="K9" s="288"/>
      <c r="L9" s="291"/>
      <c r="M9" s="309" t="s">
        <v>15</v>
      </c>
      <c r="N9" s="285"/>
      <c r="O9" s="285"/>
      <c r="P9" s="285"/>
      <c r="Q9" s="286"/>
      <c r="R9" s="9"/>
      <c r="S9" s="4"/>
      <c r="T9" s="307"/>
      <c r="U9" s="283"/>
      <c r="V9" s="283"/>
      <c r="W9" s="283"/>
      <c r="X9" s="283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36" customHeight="1">
      <c r="A10" s="4"/>
      <c r="B10" s="330" t="s">
        <v>16</v>
      </c>
      <c r="C10" s="286"/>
      <c r="D10" s="289" t="s">
        <v>17</v>
      </c>
      <c r="E10" s="285"/>
      <c r="F10" s="285"/>
      <c r="G10" s="285"/>
      <c r="H10" s="285"/>
      <c r="I10" s="286"/>
      <c r="J10" s="292"/>
      <c r="K10" s="283"/>
      <c r="L10" s="293"/>
      <c r="M10" s="11" t="s">
        <v>18</v>
      </c>
      <c r="N10" s="308" t="s">
        <v>19</v>
      </c>
      <c r="O10" s="285"/>
      <c r="P10" s="286"/>
      <c r="Q10" s="11" t="s">
        <v>20</v>
      </c>
      <c r="R10" s="9"/>
      <c r="S10" s="4"/>
      <c r="T10" s="10"/>
      <c r="U10" s="10"/>
      <c r="V10" s="10"/>
      <c r="W10" s="10"/>
      <c r="X10" s="10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2" customHeight="1">
      <c r="A11" s="4"/>
      <c r="B11" s="324" t="s">
        <v>21</v>
      </c>
      <c r="C11" s="286"/>
      <c r="D11" s="300" t="s">
        <v>103</v>
      </c>
      <c r="E11" s="285"/>
      <c r="F11" s="285"/>
      <c r="G11" s="285"/>
      <c r="H11" s="285"/>
      <c r="I11" s="286"/>
      <c r="J11" s="292"/>
      <c r="K11" s="283"/>
      <c r="L11" s="293"/>
      <c r="M11" s="12"/>
      <c r="N11" s="305"/>
      <c r="O11" s="285"/>
      <c r="P11" s="286"/>
      <c r="Q11" s="13"/>
      <c r="R11" s="9"/>
      <c r="S11" s="4"/>
      <c r="T11" s="14"/>
      <c r="U11" s="299"/>
      <c r="V11" s="283"/>
      <c r="W11" s="283"/>
      <c r="X11" s="14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74.25" customHeight="1">
      <c r="A12" s="4"/>
      <c r="B12" s="325" t="s">
        <v>23</v>
      </c>
      <c r="C12" s="286"/>
      <c r="D12" s="300" t="s">
        <v>151</v>
      </c>
      <c r="E12" s="285"/>
      <c r="F12" s="285"/>
      <c r="G12" s="285"/>
      <c r="H12" s="285"/>
      <c r="I12" s="286"/>
      <c r="J12" s="292"/>
      <c r="K12" s="283"/>
      <c r="L12" s="293"/>
      <c r="M12" s="15"/>
      <c r="N12" s="301"/>
      <c r="O12" s="285"/>
      <c r="P12" s="286"/>
      <c r="Q12" s="16"/>
      <c r="R12" s="9"/>
      <c r="S12" s="4"/>
      <c r="T12" s="17"/>
      <c r="U12" s="302"/>
      <c r="V12" s="283"/>
      <c r="W12" s="283"/>
      <c r="X12" s="19"/>
      <c r="Y12" s="4"/>
      <c r="Z12" s="20"/>
      <c r="AA12" s="21"/>
      <c r="AB12" s="22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74.25" customHeight="1">
      <c r="A13" s="4"/>
      <c r="B13" s="326" t="s">
        <v>25</v>
      </c>
      <c r="C13" s="286"/>
      <c r="D13" s="363" t="s">
        <v>182</v>
      </c>
      <c r="E13" s="285"/>
      <c r="F13" s="285"/>
      <c r="G13" s="285"/>
      <c r="H13" s="285"/>
      <c r="I13" s="286"/>
      <c r="J13" s="292"/>
      <c r="K13" s="283"/>
      <c r="L13" s="293"/>
      <c r="M13" s="23"/>
      <c r="N13" s="304"/>
      <c r="O13" s="285"/>
      <c r="P13" s="286"/>
      <c r="Q13" s="24"/>
      <c r="R13" s="9"/>
      <c r="S13" s="4"/>
      <c r="T13" s="17"/>
      <c r="U13" s="302"/>
      <c r="V13" s="283"/>
      <c r="W13" s="283"/>
      <c r="X13" s="19"/>
      <c r="Y13" s="4"/>
      <c r="Z13" s="20"/>
      <c r="AA13" s="21"/>
      <c r="AB13" s="22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38.25" customHeight="1">
      <c r="A14" s="4"/>
      <c r="B14" s="69" t="s">
        <v>27</v>
      </c>
      <c r="C14" s="70" t="s">
        <v>28</v>
      </c>
      <c r="D14" s="357" t="s">
        <v>29</v>
      </c>
      <c r="E14" s="285"/>
      <c r="F14" s="285"/>
      <c r="G14" s="285"/>
      <c r="H14" s="285"/>
      <c r="I14" s="286"/>
      <c r="J14" s="294"/>
      <c r="K14" s="297"/>
      <c r="L14" s="295"/>
      <c r="M14" s="26"/>
      <c r="N14" s="304"/>
      <c r="O14" s="285"/>
      <c r="P14" s="286"/>
      <c r="Q14" s="27"/>
      <c r="R14" s="9"/>
      <c r="S14" s="4"/>
      <c r="T14" s="28"/>
      <c r="U14" s="302"/>
      <c r="V14" s="283"/>
      <c r="W14" s="18"/>
      <c r="X14" s="19"/>
      <c r="Y14" s="29"/>
      <c r="Z14" s="20"/>
      <c r="AA14" s="21"/>
      <c r="AB14" s="22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28.5" customHeight="1">
      <c r="A15" s="1"/>
      <c r="B15" s="314" t="s">
        <v>30</v>
      </c>
      <c r="C15" s="315" t="s">
        <v>31</v>
      </c>
      <c r="D15" s="314" t="s">
        <v>183</v>
      </c>
      <c r="E15" s="314" t="s">
        <v>33</v>
      </c>
      <c r="F15" s="314" t="s">
        <v>34</v>
      </c>
      <c r="G15" s="332" t="s">
        <v>184</v>
      </c>
      <c r="H15" s="314" t="s">
        <v>36</v>
      </c>
      <c r="I15" s="331" t="s">
        <v>37</v>
      </c>
      <c r="J15" s="288"/>
      <c r="K15" s="288"/>
      <c r="L15" s="291"/>
      <c r="M15" s="331" t="s">
        <v>38</v>
      </c>
      <c r="N15" s="291"/>
      <c r="O15" s="313" t="s">
        <v>39</v>
      </c>
      <c r="P15" s="285"/>
      <c r="Q15" s="286"/>
      <c r="R15" s="1"/>
      <c r="S15" s="1"/>
      <c r="T15" s="30"/>
      <c r="U15" s="310"/>
      <c r="V15" s="283"/>
      <c r="W15" s="1"/>
      <c r="X15" s="32"/>
      <c r="Y15" s="1"/>
      <c r="Z15" s="33"/>
      <c r="AA15" s="34"/>
      <c r="AB15" s="35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33.75" customHeight="1">
      <c r="A16" s="1"/>
      <c r="B16" s="329"/>
      <c r="C16" s="329"/>
      <c r="D16" s="329"/>
      <c r="E16" s="329"/>
      <c r="F16" s="329"/>
      <c r="G16" s="329"/>
      <c r="H16" s="329"/>
      <c r="I16" s="294"/>
      <c r="J16" s="297"/>
      <c r="K16" s="297"/>
      <c r="L16" s="295"/>
      <c r="M16" s="294"/>
      <c r="N16" s="295"/>
      <c r="O16" s="314" t="s">
        <v>40</v>
      </c>
      <c r="P16" s="314" t="s">
        <v>41</v>
      </c>
      <c r="Q16" s="315" t="s">
        <v>42</v>
      </c>
      <c r="R16" s="1"/>
      <c r="S16" s="1"/>
      <c r="T16" s="36"/>
      <c r="U16" s="310"/>
      <c r="V16" s="283"/>
      <c r="W16" s="1"/>
      <c r="X16" s="34"/>
      <c r="Y16" s="1"/>
      <c r="Z16" s="33"/>
      <c r="AA16" s="34"/>
      <c r="AB16" s="35"/>
      <c r="AC16" s="1"/>
      <c r="AD16" s="1"/>
      <c r="AE16" s="1"/>
      <c r="AF16" s="1"/>
      <c r="AG16" s="1"/>
      <c r="AH16" s="1"/>
      <c r="AI16" s="1"/>
      <c r="AJ16" s="1"/>
      <c r="AK16" s="1"/>
    </row>
    <row r="17" spans="1:39" ht="39.75" customHeight="1">
      <c r="A17" s="1"/>
      <c r="B17" s="312"/>
      <c r="C17" s="312"/>
      <c r="D17" s="312"/>
      <c r="E17" s="312"/>
      <c r="F17" s="312"/>
      <c r="G17" s="312"/>
      <c r="H17" s="312"/>
      <c r="I17" s="37" t="s">
        <v>43</v>
      </c>
      <c r="J17" s="37" t="s">
        <v>44</v>
      </c>
      <c r="K17" s="37" t="s">
        <v>45</v>
      </c>
      <c r="L17" s="38" t="s">
        <v>46</v>
      </c>
      <c r="M17" s="39" t="s">
        <v>47</v>
      </c>
      <c r="N17" s="40" t="s">
        <v>48</v>
      </c>
      <c r="O17" s="312"/>
      <c r="P17" s="312"/>
      <c r="Q17" s="312"/>
      <c r="R17" s="1"/>
      <c r="S17" s="1"/>
      <c r="T17" s="36"/>
      <c r="U17" s="310"/>
      <c r="V17" s="283"/>
      <c r="W17" s="1"/>
      <c r="X17" s="34"/>
      <c r="Y17" s="1"/>
      <c r="Z17" s="33"/>
      <c r="AA17" s="34"/>
      <c r="AB17" s="35"/>
      <c r="AC17" s="1"/>
      <c r="AD17" s="1"/>
      <c r="AE17" s="1"/>
      <c r="AF17" s="1"/>
      <c r="AG17" s="1"/>
      <c r="AH17" s="1"/>
      <c r="AI17" s="1"/>
      <c r="AJ17" s="1"/>
      <c r="AK17" s="1"/>
    </row>
    <row r="18" spans="1:39" ht="23.25" customHeight="1">
      <c r="A18" s="1"/>
      <c r="B18" s="365" t="s">
        <v>961</v>
      </c>
      <c r="C18" s="358" t="s">
        <v>185</v>
      </c>
      <c r="D18" s="39" t="s">
        <v>51</v>
      </c>
      <c r="E18" s="321" t="s">
        <v>186</v>
      </c>
      <c r="F18" s="40">
        <v>20</v>
      </c>
      <c r="G18" s="39" t="s">
        <v>51</v>
      </c>
      <c r="H18" s="42">
        <f t="shared" ref="H18:H21" si="0">I18+J18+K18+L18</f>
        <v>50000000</v>
      </c>
      <c r="I18" s="42">
        <v>50000000</v>
      </c>
      <c r="J18" s="42"/>
      <c r="K18" s="42"/>
      <c r="L18" s="42"/>
      <c r="M18" s="57"/>
      <c r="N18" s="57"/>
      <c r="O18" s="359">
        <f>+F19/F18</f>
        <v>0.25</v>
      </c>
      <c r="P18" s="359">
        <f>+H19/H18</f>
        <v>0.6</v>
      </c>
      <c r="Q18" s="360">
        <f>+(O18*O18)/P18</f>
        <v>0.10416666666666667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9" ht="23.25" customHeight="1">
      <c r="A19" s="1"/>
      <c r="B19" s="329"/>
      <c r="C19" s="312"/>
      <c r="D19" s="39" t="s">
        <v>53</v>
      </c>
      <c r="E19" s="312"/>
      <c r="F19" s="58">
        <v>5</v>
      </c>
      <c r="G19" s="39" t="s">
        <v>54</v>
      </c>
      <c r="H19" s="42">
        <f t="shared" si="0"/>
        <v>30000000</v>
      </c>
      <c r="I19" s="42">
        <v>30000000</v>
      </c>
      <c r="J19" s="42"/>
      <c r="K19" s="42"/>
      <c r="L19" s="42"/>
      <c r="M19" s="49"/>
      <c r="N19" s="50"/>
      <c r="O19" s="312"/>
      <c r="P19" s="312"/>
      <c r="Q19" s="31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9" ht="41.25" customHeight="1">
      <c r="A20" s="1"/>
      <c r="B20" s="365" t="s">
        <v>187</v>
      </c>
      <c r="C20" s="358" t="s">
        <v>188</v>
      </c>
      <c r="D20" s="39" t="s">
        <v>51</v>
      </c>
      <c r="E20" s="321" t="s">
        <v>186</v>
      </c>
      <c r="F20" s="40">
        <v>30</v>
      </c>
      <c r="G20" s="39" t="s">
        <v>51</v>
      </c>
      <c r="H20" s="42">
        <f t="shared" si="0"/>
        <v>33010000</v>
      </c>
      <c r="I20" s="42">
        <v>33010000</v>
      </c>
      <c r="J20" s="42"/>
      <c r="K20" s="42"/>
      <c r="L20" s="42"/>
      <c r="M20" s="57"/>
      <c r="N20" s="57"/>
      <c r="O20" s="359">
        <f>+F21/F20</f>
        <v>8.8000000000000007</v>
      </c>
      <c r="P20" s="359">
        <f>+H21/H20</f>
        <v>0.62405331717661316</v>
      </c>
      <c r="Q20" s="360">
        <f>+(O20*O20)/P20</f>
        <v>124.09196116504856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9" ht="37.5" customHeight="1">
      <c r="A21" s="1"/>
      <c r="B21" s="329"/>
      <c r="C21" s="312"/>
      <c r="D21" s="39" t="s">
        <v>53</v>
      </c>
      <c r="E21" s="312"/>
      <c r="F21" s="58">
        <v>264</v>
      </c>
      <c r="G21" s="39" t="s">
        <v>54</v>
      </c>
      <c r="H21" s="42">
        <f t="shared" si="0"/>
        <v>20600000</v>
      </c>
      <c r="I21" s="42">
        <v>20600000</v>
      </c>
      <c r="J21" s="42"/>
      <c r="K21" s="42"/>
      <c r="L21" s="42"/>
      <c r="M21" s="49"/>
      <c r="N21" s="50"/>
      <c r="O21" s="312"/>
      <c r="P21" s="312"/>
      <c r="Q21" s="31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9" ht="18.75" customHeight="1">
      <c r="A22" s="1"/>
      <c r="B22" s="320"/>
      <c r="C22" s="316" t="s">
        <v>62</v>
      </c>
      <c r="D22" s="39" t="s">
        <v>51</v>
      </c>
      <c r="E22" s="321" t="s">
        <v>59</v>
      </c>
      <c r="F22" s="41">
        <f>F20+F18</f>
        <v>50</v>
      </c>
      <c r="G22" s="39" t="s">
        <v>51</v>
      </c>
      <c r="H22" s="42">
        <f t="shared" ref="H22:L22" si="1">H18+H20</f>
        <v>83010000</v>
      </c>
      <c r="I22" s="42">
        <f t="shared" si="1"/>
        <v>83010000</v>
      </c>
      <c r="J22" s="42">
        <f t="shared" si="1"/>
        <v>0</v>
      </c>
      <c r="K22" s="42">
        <f t="shared" si="1"/>
        <v>0</v>
      </c>
      <c r="L22" s="42">
        <f t="shared" si="1"/>
        <v>0</v>
      </c>
      <c r="M22" s="49"/>
      <c r="N22" s="50"/>
      <c r="O22" s="359">
        <f>+F23/F22</f>
        <v>5.28</v>
      </c>
      <c r="P22" s="359">
        <f>+H23/H22</f>
        <v>0.60956511263703173</v>
      </c>
      <c r="Q22" s="360">
        <f>+(O22*O22)/P22</f>
        <v>45.734900869565216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9" ht="18.75" customHeight="1">
      <c r="A23" s="1"/>
      <c r="B23" s="312"/>
      <c r="C23" s="294"/>
      <c r="D23" s="39" t="s">
        <v>53</v>
      </c>
      <c r="E23" s="312"/>
      <c r="F23" s="72">
        <f>F21</f>
        <v>264</v>
      </c>
      <c r="G23" s="39" t="s">
        <v>54</v>
      </c>
      <c r="H23" s="42">
        <f t="shared" ref="H23:L23" si="2">H19+H21</f>
        <v>50600000</v>
      </c>
      <c r="I23" s="42">
        <f t="shared" si="2"/>
        <v>50600000</v>
      </c>
      <c r="J23" s="42">
        <f t="shared" si="2"/>
        <v>0</v>
      </c>
      <c r="K23" s="42">
        <f t="shared" si="2"/>
        <v>0</v>
      </c>
      <c r="L23" s="42">
        <f t="shared" si="2"/>
        <v>0</v>
      </c>
      <c r="M23" s="49"/>
      <c r="N23" s="50"/>
      <c r="O23" s="312"/>
      <c r="P23" s="312"/>
      <c r="Q23" s="312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9" ht="15.75" customHeight="1">
      <c r="A24" s="1"/>
      <c r="B24" s="1"/>
      <c r="C24" s="1"/>
      <c r="D24" s="60"/>
      <c r="E24" s="1"/>
      <c r="F24" s="1"/>
      <c r="G24" s="1"/>
      <c r="H24" s="61"/>
      <c r="I24" s="62"/>
      <c r="J24" s="33"/>
      <c r="K24" s="33"/>
      <c r="L24" s="2"/>
      <c r="M24" s="3"/>
      <c r="N24" s="3"/>
      <c r="O24" s="62"/>
      <c r="P24" s="63"/>
      <c r="Q24" s="64"/>
      <c r="R24" s="63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9" ht="15.75" customHeight="1">
      <c r="A25" s="1"/>
      <c r="B25" s="317" t="s">
        <v>63</v>
      </c>
      <c r="C25" s="286"/>
      <c r="D25" s="354" t="s">
        <v>64</v>
      </c>
      <c r="E25" s="285"/>
      <c r="F25" s="285"/>
      <c r="G25" s="285"/>
      <c r="H25" s="285"/>
      <c r="I25" s="286"/>
      <c r="J25" s="73" t="s">
        <v>65</v>
      </c>
      <c r="K25" s="354" t="s">
        <v>66</v>
      </c>
      <c r="L25" s="286"/>
      <c r="M25" s="319" t="s">
        <v>67</v>
      </c>
      <c r="N25" s="285"/>
      <c r="O25" s="285"/>
      <c r="P25" s="285"/>
      <c r="Q25" s="286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9" ht="26.25" customHeight="1">
      <c r="A26" s="1"/>
      <c r="B26" s="355" t="s">
        <v>159</v>
      </c>
      <c r="C26" s="291"/>
      <c r="D26" s="353" t="s">
        <v>189</v>
      </c>
      <c r="E26" s="288"/>
      <c r="F26" s="288"/>
      <c r="G26" s="288"/>
      <c r="H26" s="288"/>
      <c r="I26" s="291"/>
      <c r="J26" s="314" t="s">
        <v>70</v>
      </c>
      <c r="K26" s="74" t="s">
        <v>51</v>
      </c>
      <c r="L26" s="75">
        <v>600</v>
      </c>
      <c r="M26" s="356" t="s">
        <v>71</v>
      </c>
      <c r="N26" s="288"/>
      <c r="O26" s="288"/>
      <c r="P26" s="288"/>
      <c r="Q26" s="29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9" ht="18" customHeight="1">
      <c r="A27" s="1"/>
      <c r="B27" s="292"/>
      <c r="C27" s="293"/>
      <c r="D27" s="294"/>
      <c r="E27" s="297"/>
      <c r="F27" s="297"/>
      <c r="G27" s="297"/>
      <c r="H27" s="297"/>
      <c r="I27" s="295"/>
      <c r="J27" s="312"/>
      <c r="K27" s="74" t="s">
        <v>53</v>
      </c>
      <c r="L27" s="75">
        <v>318</v>
      </c>
      <c r="M27" s="294"/>
      <c r="N27" s="297"/>
      <c r="O27" s="297"/>
      <c r="P27" s="297"/>
      <c r="Q27" s="295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9" ht="15" customHeight="1">
      <c r="A28" s="1"/>
      <c r="B28" s="335" t="s">
        <v>376</v>
      </c>
      <c r="C28" s="336"/>
      <c r="D28" s="336"/>
      <c r="E28" s="336"/>
      <c r="F28" s="336"/>
      <c r="G28" s="336"/>
      <c r="H28" s="336"/>
      <c r="I28" s="336"/>
      <c r="J28" s="336"/>
      <c r="K28" s="336"/>
      <c r="L28" s="337"/>
      <c r="M28" s="334" t="s">
        <v>72</v>
      </c>
      <c r="N28" s="288"/>
      <c r="O28" s="288"/>
      <c r="P28" s="288"/>
      <c r="Q28" s="29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29.25" customHeight="1">
      <c r="A29" s="1"/>
      <c r="B29" s="338"/>
      <c r="C29" s="339"/>
      <c r="D29" s="339"/>
      <c r="E29" s="339"/>
      <c r="F29" s="339"/>
      <c r="G29" s="339"/>
      <c r="H29" s="339"/>
      <c r="I29" s="339"/>
      <c r="J29" s="339"/>
      <c r="K29" s="339"/>
      <c r="L29" s="340"/>
      <c r="M29" s="297"/>
      <c r="N29" s="297"/>
      <c r="O29" s="297"/>
      <c r="P29" s="297"/>
      <c r="Q29" s="295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5.75" customHeight="1">
      <c r="A30" s="1"/>
      <c r="B30" s="338"/>
      <c r="C30" s="339"/>
      <c r="D30" s="339"/>
      <c r="E30" s="339"/>
      <c r="F30" s="339"/>
      <c r="G30" s="339"/>
      <c r="H30" s="339"/>
      <c r="I30" s="339"/>
      <c r="J30" s="339"/>
      <c r="K30" s="339"/>
      <c r="L30" s="340"/>
      <c r="M30" s="333" t="s">
        <v>377</v>
      </c>
      <c r="N30" s="333"/>
      <c r="O30" s="333"/>
      <c r="P30" s="333"/>
      <c r="Q30" s="344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15.75" customHeight="1">
      <c r="A31" s="1"/>
      <c r="B31" s="338"/>
      <c r="C31" s="339"/>
      <c r="D31" s="339"/>
      <c r="E31" s="339"/>
      <c r="F31" s="339"/>
      <c r="G31" s="339"/>
      <c r="H31" s="339"/>
      <c r="I31" s="339"/>
      <c r="J31" s="339"/>
      <c r="K31" s="339"/>
      <c r="L31" s="340"/>
      <c r="M31" s="345"/>
      <c r="N31" s="345"/>
      <c r="O31" s="345"/>
      <c r="P31" s="345"/>
      <c r="Q31" s="346"/>
    </row>
    <row r="32" spans="1:39" ht="15.75" customHeight="1">
      <c r="A32" s="1"/>
      <c r="B32" s="338"/>
      <c r="C32" s="339"/>
      <c r="D32" s="339"/>
      <c r="E32" s="339"/>
      <c r="F32" s="339"/>
      <c r="G32" s="339"/>
      <c r="H32" s="339"/>
      <c r="I32" s="339"/>
      <c r="J32" s="339"/>
      <c r="K32" s="339"/>
      <c r="L32" s="340"/>
      <c r="M32" s="334" t="s">
        <v>72</v>
      </c>
      <c r="N32" s="334"/>
      <c r="O32" s="334"/>
      <c r="P32" s="334"/>
      <c r="Q32" s="347"/>
    </row>
    <row r="33" spans="1:17" ht="30.6" customHeight="1">
      <c r="A33" s="1"/>
      <c r="B33" s="341"/>
      <c r="C33" s="342"/>
      <c r="D33" s="342"/>
      <c r="E33" s="342"/>
      <c r="F33" s="342"/>
      <c r="G33" s="342"/>
      <c r="H33" s="342"/>
      <c r="I33" s="342"/>
      <c r="J33" s="342"/>
      <c r="K33" s="342"/>
      <c r="L33" s="343"/>
      <c r="M33" s="348"/>
      <c r="N33" s="348"/>
      <c r="O33" s="348"/>
      <c r="P33" s="348"/>
      <c r="Q33" s="349"/>
    </row>
    <row r="34" spans="1:1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3"/>
      <c r="N34" s="3"/>
      <c r="O34" s="1"/>
      <c r="P34" s="1"/>
      <c r="Q34" s="1"/>
    </row>
    <row r="35" spans="1:1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3"/>
      <c r="N35" s="3"/>
      <c r="O35" s="1"/>
      <c r="P35" s="1"/>
      <c r="Q35" s="1"/>
    </row>
    <row r="36" spans="1:1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3"/>
      <c r="N36" s="3"/>
      <c r="O36" s="1"/>
      <c r="P36" s="1"/>
      <c r="Q36" s="1"/>
    </row>
    <row r="37" spans="1:1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3"/>
      <c r="N37" s="3"/>
      <c r="O37" s="1"/>
      <c r="P37" s="1"/>
      <c r="Q37" s="1"/>
    </row>
    <row r="38" spans="1:1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3"/>
      <c r="N38" s="3"/>
      <c r="O38" s="1"/>
      <c r="P38" s="1"/>
      <c r="Q38" s="1"/>
    </row>
    <row r="39" spans="1:1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3"/>
      <c r="N39" s="3"/>
      <c r="O39" s="1"/>
      <c r="P39" s="1"/>
      <c r="Q39" s="1"/>
    </row>
    <row r="40" spans="1:17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3"/>
      <c r="N40" s="3"/>
      <c r="O40" s="1"/>
      <c r="P40" s="1"/>
      <c r="Q40" s="1"/>
    </row>
    <row r="41" spans="1:17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3"/>
      <c r="N41" s="3"/>
      <c r="O41" s="1"/>
      <c r="P41" s="1"/>
      <c r="Q41" s="1"/>
    </row>
    <row r="42" spans="1:17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3"/>
      <c r="N42" s="3"/>
      <c r="O42" s="1"/>
      <c r="P42" s="1"/>
      <c r="Q42" s="1"/>
    </row>
    <row r="43" spans="1:17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3"/>
      <c r="N43" s="3"/>
      <c r="O43" s="1"/>
      <c r="P43" s="1"/>
      <c r="Q43" s="1"/>
    </row>
    <row r="44" spans="1:17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3"/>
      <c r="N44" s="3"/>
      <c r="O44" s="1"/>
      <c r="P44" s="1"/>
      <c r="Q44" s="1"/>
    </row>
    <row r="45" spans="1:17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3"/>
      <c r="N45" s="3"/>
      <c r="O45" s="1"/>
      <c r="P45" s="1"/>
      <c r="Q45" s="1"/>
    </row>
    <row r="46" spans="1:17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3"/>
      <c r="N46" s="3"/>
      <c r="O46" s="1"/>
      <c r="P46" s="1"/>
      <c r="Q46" s="1"/>
    </row>
    <row r="47" spans="1:1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3"/>
      <c r="N47" s="3"/>
      <c r="O47" s="1"/>
      <c r="P47" s="1"/>
      <c r="Q47" s="1"/>
    </row>
    <row r="48" spans="1:17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3"/>
      <c r="N48" s="3"/>
      <c r="O48" s="1"/>
      <c r="P48" s="1"/>
      <c r="Q48" s="1"/>
    </row>
    <row r="49" spans="1:37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3"/>
      <c r="N49" s="3"/>
      <c r="O49" s="1"/>
      <c r="P49" s="1"/>
      <c r="Q49" s="1"/>
    </row>
    <row r="50" spans="1:37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3"/>
      <c r="N50" s="3"/>
      <c r="O50" s="1"/>
      <c r="P50" s="1"/>
      <c r="Q50" s="1"/>
    </row>
    <row r="51" spans="1:37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3"/>
      <c r="N51" s="3"/>
      <c r="O51" s="1"/>
      <c r="P51" s="1"/>
      <c r="Q51" s="1"/>
    </row>
    <row r="52" spans="1:37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3"/>
      <c r="N52" s="3"/>
      <c r="O52" s="1"/>
      <c r="P52" s="1"/>
      <c r="Q52" s="1"/>
    </row>
    <row r="53" spans="1:37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3"/>
      <c r="N53" s="3"/>
      <c r="O53" s="1"/>
      <c r="P53" s="1"/>
      <c r="Q53" s="1"/>
    </row>
    <row r="54" spans="1:37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3"/>
      <c r="N54" s="3"/>
      <c r="O54" s="1"/>
      <c r="P54" s="1"/>
      <c r="Q54" s="1"/>
    </row>
    <row r="55" spans="1:3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3"/>
      <c r="N55" s="3"/>
      <c r="O55" s="1"/>
      <c r="P55" s="1"/>
      <c r="Q55" s="1"/>
    </row>
    <row r="56" spans="1:37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3"/>
      <c r="N56" s="3"/>
      <c r="O56" s="1"/>
      <c r="P56" s="1"/>
      <c r="Q56" s="1"/>
    </row>
    <row r="57" spans="1:3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3"/>
      <c r="N57" s="3"/>
      <c r="O57" s="1"/>
      <c r="P57" s="1"/>
      <c r="Q57" s="1"/>
    </row>
    <row r="58" spans="1:37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3"/>
      <c r="N58" s="3"/>
      <c r="O58" s="1"/>
      <c r="P58" s="1"/>
      <c r="Q58" s="1"/>
    </row>
    <row r="59" spans="1:37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3"/>
      <c r="N59" s="3"/>
      <c r="O59" s="1"/>
      <c r="P59" s="1"/>
      <c r="Q59" s="1"/>
    </row>
    <row r="60" spans="1:37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3"/>
      <c r="N60" s="3"/>
      <c r="O60" s="1"/>
      <c r="P60" s="1"/>
      <c r="Q60" s="1"/>
    </row>
    <row r="61" spans="1:37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3"/>
      <c r="N61" s="3"/>
      <c r="O61" s="1"/>
      <c r="P61" s="1"/>
      <c r="Q61" s="1"/>
    </row>
    <row r="62" spans="1:37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3"/>
      <c r="N62" s="3"/>
      <c r="O62" s="1"/>
      <c r="P62" s="1"/>
      <c r="Q62" s="1"/>
    </row>
    <row r="63" spans="1:37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3"/>
      <c r="N63" s="3"/>
      <c r="O63" s="1"/>
      <c r="P63" s="1"/>
      <c r="Q63" s="1"/>
    </row>
    <row r="64" spans="1:37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3"/>
      <c r="N64" s="3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3"/>
      <c r="N65" s="3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3"/>
      <c r="N66" s="3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3"/>
      <c r="N67" s="3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3"/>
      <c r="N68" s="3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3"/>
      <c r="N69" s="3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3"/>
      <c r="N70" s="3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3"/>
      <c r="N71" s="3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3"/>
      <c r="N72" s="3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3"/>
      <c r="N73" s="3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3"/>
      <c r="N74" s="3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3"/>
      <c r="N75" s="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3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3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3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3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3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3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3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"/>
      <c r="M993" s="3"/>
      <c r="N993" s="3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"/>
      <c r="M994" s="3"/>
      <c r="N994" s="3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"/>
      <c r="M995" s="3"/>
      <c r="N995" s="3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"/>
      <c r="M996" s="3"/>
      <c r="N996" s="3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"/>
      <c r="M997" s="3"/>
      <c r="N997" s="3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"/>
      <c r="M998" s="3"/>
      <c r="N998" s="3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2"/>
      <c r="M999" s="3"/>
      <c r="N999" s="3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2"/>
      <c r="M1000" s="3"/>
      <c r="N1000" s="3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</sheetData>
  <mergeCells count="80">
    <mergeCell ref="M30:Q31"/>
    <mergeCell ref="M32:Q33"/>
    <mergeCell ref="B26:C27"/>
    <mergeCell ref="D26:I27"/>
    <mergeCell ref="J26:J27"/>
    <mergeCell ref="M28:Q29"/>
    <mergeCell ref="M26:Q27"/>
    <mergeCell ref="K25:L25"/>
    <mergeCell ref="B28:L33"/>
    <mergeCell ref="B18:B19"/>
    <mergeCell ref="C18:C19"/>
    <mergeCell ref="E18:E19"/>
    <mergeCell ref="C20:C21"/>
    <mergeCell ref="E20:E21"/>
    <mergeCell ref="B20:B21"/>
    <mergeCell ref="B22:B23"/>
    <mergeCell ref="C22:C23"/>
    <mergeCell ref="E22:E23"/>
    <mergeCell ref="B25:C25"/>
    <mergeCell ref="D25:I25"/>
    <mergeCell ref="I15:L16"/>
    <mergeCell ref="M15:N16"/>
    <mergeCell ref="D14:I14"/>
    <mergeCell ref="N14:P14"/>
    <mergeCell ref="B15:B17"/>
    <mergeCell ref="C15:C17"/>
    <mergeCell ref="D15:D17"/>
    <mergeCell ref="E15:E17"/>
    <mergeCell ref="F15:F17"/>
    <mergeCell ref="O15:Q15"/>
    <mergeCell ref="O16:O17"/>
    <mergeCell ref="P16:P17"/>
    <mergeCell ref="Q16:Q17"/>
    <mergeCell ref="G15:G17"/>
    <mergeCell ref="H15:H17"/>
    <mergeCell ref="B11:C11"/>
    <mergeCell ref="B12:C12"/>
    <mergeCell ref="B13:C13"/>
    <mergeCell ref="N10:P10"/>
    <mergeCell ref="M9:Q9"/>
    <mergeCell ref="B10:C10"/>
    <mergeCell ref="B9:C9"/>
    <mergeCell ref="M25:Q25"/>
    <mergeCell ref="U14:V14"/>
    <mergeCell ref="U15:V15"/>
    <mergeCell ref="U16:V16"/>
    <mergeCell ref="U17:V17"/>
    <mergeCell ref="O18:O19"/>
    <mergeCell ref="P18:P19"/>
    <mergeCell ref="Q18:Q19"/>
    <mergeCell ref="O20:O21"/>
    <mergeCell ref="P20:P21"/>
    <mergeCell ref="Q20:Q21"/>
    <mergeCell ref="O22:O23"/>
    <mergeCell ref="P22:P23"/>
    <mergeCell ref="Q22:Q23"/>
    <mergeCell ref="U11:W11"/>
    <mergeCell ref="D12:I12"/>
    <mergeCell ref="N12:P12"/>
    <mergeCell ref="U12:W12"/>
    <mergeCell ref="D13:I13"/>
    <mergeCell ref="N13:P13"/>
    <mergeCell ref="U13:W13"/>
    <mergeCell ref="N11:P11"/>
    <mergeCell ref="J9:L14"/>
    <mergeCell ref="D11:I11"/>
    <mergeCell ref="T9:X9"/>
    <mergeCell ref="D10:I10"/>
    <mergeCell ref="C6:Q6"/>
    <mergeCell ref="D7:Q7"/>
    <mergeCell ref="D8:Q8"/>
    <mergeCell ref="D9:I9"/>
    <mergeCell ref="B2:C5"/>
    <mergeCell ref="D2:K3"/>
    <mergeCell ref="L2:O2"/>
    <mergeCell ref="P2:Q5"/>
    <mergeCell ref="L3:O3"/>
    <mergeCell ref="D4:K5"/>
    <mergeCell ref="L4:O4"/>
    <mergeCell ref="L5:O5"/>
  </mergeCells>
  <pageMargins left="0.62992125984251968" right="0.19685039370078741" top="0.23622047244094491" bottom="0.19685039370078741" header="0" footer="0"/>
  <pageSetup paperSize="9" scale="50" orientation="landscape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topLeftCell="C3" zoomScale="85" zoomScaleNormal="85" workbookViewId="0">
      <selection activeCell="C32" sqref="C32:C33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customWidth="1"/>
    <col min="9" max="9" width="20.140625" bestFit="1" customWidth="1"/>
    <col min="10" max="10" width="20.85546875" customWidth="1"/>
    <col min="11" max="11" width="13.5703125" customWidth="1"/>
    <col min="12" max="12" width="15.85546875" customWidth="1"/>
    <col min="13" max="13" width="14.85546875" customWidth="1"/>
    <col min="14" max="14" width="21.140625" customWidth="1"/>
    <col min="15" max="17" width="16.85546875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7" width="12.5703125" customWidth="1"/>
  </cols>
  <sheetData>
    <row r="1" spans="1:37" ht="22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7.5" customHeight="1">
      <c r="A2" s="4"/>
      <c r="B2" s="290"/>
      <c r="C2" s="291"/>
      <c r="D2" s="296" t="s">
        <v>190</v>
      </c>
      <c r="E2" s="288"/>
      <c r="F2" s="288"/>
      <c r="G2" s="288"/>
      <c r="H2" s="288"/>
      <c r="I2" s="288"/>
      <c r="J2" s="288"/>
      <c r="K2" s="291"/>
      <c r="L2" s="298" t="s">
        <v>191</v>
      </c>
      <c r="M2" s="285"/>
      <c r="N2" s="285"/>
      <c r="O2" s="286"/>
      <c r="P2" s="290"/>
      <c r="Q2" s="291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37.5" customHeight="1">
      <c r="A3" s="4"/>
      <c r="B3" s="292"/>
      <c r="C3" s="293"/>
      <c r="D3" s="294"/>
      <c r="E3" s="297"/>
      <c r="F3" s="297"/>
      <c r="G3" s="297"/>
      <c r="H3" s="297"/>
      <c r="I3" s="297"/>
      <c r="J3" s="297"/>
      <c r="K3" s="295"/>
      <c r="L3" s="298" t="s">
        <v>192</v>
      </c>
      <c r="M3" s="285"/>
      <c r="N3" s="285"/>
      <c r="O3" s="286"/>
      <c r="P3" s="292"/>
      <c r="Q3" s="293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33.75" customHeight="1">
      <c r="A4" s="4"/>
      <c r="B4" s="292"/>
      <c r="C4" s="293"/>
      <c r="D4" s="296" t="s">
        <v>193</v>
      </c>
      <c r="E4" s="288"/>
      <c r="F4" s="288"/>
      <c r="G4" s="288"/>
      <c r="H4" s="288"/>
      <c r="I4" s="288"/>
      <c r="J4" s="288"/>
      <c r="K4" s="291"/>
      <c r="L4" s="298" t="s">
        <v>194</v>
      </c>
      <c r="M4" s="285"/>
      <c r="N4" s="285"/>
      <c r="O4" s="286"/>
      <c r="P4" s="292"/>
      <c r="Q4" s="293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8.25" customHeight="1">
      <c r="A5" s="4"/>
      <c r="B5" s="294"/>
      <c r="C5" s="295"/>
      <c r="D5" s="294"/>
      <c r="E5" s="297"/>
      <c r="F5" s="297"/>
      <c r="G5" s="297"/>
      <c r="H5" s="297"/>
      <c r="I5" s="297"/>
      <c r="J5" s="297"/>
      <c r="K5" s="295"/>
      <c r="L5" s="298" t="s">
        <v>195</v>
      </c>
      <c r="M5" s="285"/>
      <c r="N5" s="285"/>
      <c r="O5" s="286"/>
      <c r="P5" s="294"/>
      <c r="Q5" s="295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23.25" customHeight="1">
      <c r="A6" s="4"/>
      <c r="B6" s="4"/>
      <c r="C6" s="282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31.5" customHeight="1">
      <c r="A7" s="4"/>
      <c r="B7" s="7" t="s">
        <v>6</v>
      </c>
      <c r="C7" s="7" t="s">
        <v>7</v>
      </c>
      <c r="D7" s="284" t="s">
        <v>8</v>
      </c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6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36" customHeight="1">
      <c r="A8" s="4"/>
      <c r="B8" s="7" t="s">
        <v>9</v>
      </c>
      <c r="C8" s="68" t="s">
        <v>10</v>
      </c>
      <c r="D8" s="350" t="s">
        <v>11</v>
      </c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36" customHeight="1">
      <c r="A9" s="4"/>
      <c r="B9" s="330" t="s">
        <v>12</v>
      </c>
      <c r="C9" s="286"/>
      <c r="D9" s="289" t="s">
        <v>13</v>
      </c>
      <c r="E9" s="285"/>
      <c r="F9" s="285"/>
      <c r="G9" s="285"/>
      <c r="H9" s="285"/>
      <c r="I9" s="286"/>
      <c r="J9" s="306" t="s">
        <v>196</v>
      </c>
      <c r="K9" s="288"/>
      <c r="L9" s="291"/>
      <c r="M9" s="309" t="s">
        <v>15</v>
      </c>
      <c r="N9" s="285"/>
      <c r="O9" s="285"/>
      <c r="P9" s="285"/>
      <c r="Q9" s="286"/>
      <c r="R9" s="9"/>
      <c r="S9" s="4"/>
      <c r="T9" s="307"/>
      <c r="U9" s="283"/>
      <c r="V9" s="283"/>
      <c r="W9" s="283"/>
      <c r="X9" s="283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36" customHeight="1">
      <c r="A10" s="4"/>
      <c r="B10" s="330" t="s">
        <v>16</v>
      </c>
      <c r="C10" s="286"/>
      <c r="D10" s="289" t="s">
        <v>17</v>
      </c>
      <c r="E10" s="285"/>
      <c r="F10" s="285"/>
      <c r="G10" s="285"/>
      <c r="H10" s="285"/>
      <c r="I10" s="286"/>
      <c r="J10" s="292"/>
      <c r="K10" s="283"/>
      <c r="L10" s="293"/>
      <c r="M10" s="11" t="s">
        <v>18</v>
      </c>
      <c r="N10" s="308" t="s">
        <v>19</v>
      </c>
      <c r="O10" s="285"/>
      <c r="P10" s="286"/>
      <c r="Q10" s="11" t="s">
        <v>20</v>
      </c>
      <c r="R10" s="9"/>
      <c r="S10" s="4"/>
      <c r="T10" s="10"/>
      <c r="U10" s="10"/>
      <c r="V10" s="10"/>
      <c r="W10" s="10"/>
      <c r="X10" s="10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2" customHeight="1">
      <c r="A11" s="4"/>
      <c r="B11" s="324" t="s">
        <v>21</v>
      </c>
      <c r="C11" s="286"/>
      <c r="D11" s="300" t="s">
        <v>197</v>
      </c>
      <c r="E11" s="285"/>
      <c r="F11" s="285"/>
      <c r="G11" s="285"/>
      <c r="H11" s="285"/>
      <c r="I11" s="286"/>
      <c r="J11" s="292"/>
      <c r="K11" s="283"/>
      <c r="L11" s="293"/>
      <c r="M11" s="12"/>
      <c r="N11" s="305"/>
      <c r="O11" s="285"/>
      <c r="P11" s="286"/>
      <c r="Q11" s="13"/>
      <c r="R11" s="9"/>
      <c r="S11" s="4"/>
      <c r="T11" s="14"/>
      <c r="U11" s="299"/>
      <c r="V11" s="283"/>
      <c r="W11" s="283"/>
      <c r="X11" s="14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74.25" customHeight="1">
      <c r="A12" s="4"/>
      <c r="B12" s="325" t="s">
        <v>23</v>
      </c>
      <c r="C12" s="286"/>
      <c r="D12" s="300" t="s">
        <v>198</v>
      </c>
      <c r="E12" s="285"/>
      <c r="F12" s="285"/>
      <c r="G12" s="285"/>
      <c r="H12" s="285"/>
      <c r="I12" s="286"/>
      <c r="J12" s="292"/>
      <c r="K12" s="283"/>
      <c r="L12" s="293"/>
      <c r="M12" s="15"/>
      <c r="N12" s="301"/>
      <c r="O12" s="285"/>
      <c r="P12" s="286"/>
      <c r="Q12" s="16"/>
      <c r="R12" s="9"/>
      <c r="S12" s="4"/>
      <c r="T12" s="17"/>
      <c r="U12" s="302"/>
      <c r="V12" s="283"/>
      <c r="W12" s="283"/>
      <c r="X12" s="19"/>
      <c r="Y12" s="4"/>
      <c r="Z12" s="20"/>
      <c r="AA12" s="21"/>
      <c r="AB12" s="22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74.25" customHeight="1">
      <c r="A13" s="4"/>
      <c r="B13" s="326" t="s">
        <v>25</v>
      </c>
      <c r="C13" s="286"/>
      <c r="D13" s="303" t="s">
        <v>199</v>
      </c>
      <c r="E13" s="285"/>
      <c r="F13" s="285"/>
      <c r="G13" s="285"/>
      <c r="H13" s="285"/>
      <c r="I13" s="286"/>
      <c r="J13" s="292"/>
      <c r="K13" s="283"/>
      <c r="L13" s="293"/>
      <c r="M13" s="23"/>
      <c r="N13" s="304"/>
      <c r="O13" s="285"/>
      <c r="P13" s="286"/>
      <c r="Q13" s="24"/>
      <c r="R13" s="9"/>
      <c r="S13" s="4"/>
      <c r="T13" s="17"/>
      <c r="U13" s="302"/>
      <c r="V13" s="283"/>
      <c r="W13" s="283"/>
      <c r="X13" s="19"/>
      <c r="Y13" s="4"/>
      <c r="Z13" s="20"/>
      <c r="AA13" s="21"/>
      <c r="AB13" s="22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38.25" customHeight="1">
      <c r="A14" s="4"/>
      <c r="B14" s="69" t="s">
        <v>27</v>
      </c>
      <c r="C14" s="70" t="s">
        <v>200</v>
      </c>
      <c r="D14" s="357" t="s">
        <v>201</v>
      </c>
      <c r="E14" s="285"/>
      <c r="F14" s="285"/>
      <c r="G14" s="285"/>
      <c r="H14" s="285"/>
      <c r="I14" s="286"/>
      <c r="J14" s="294"/>
      <c r="K14" s="297"/>
      <c r="L14" s="295"/>
      <c r="M14" s="26"/>
      <c r="N14" s="304"/>
      <c r="O14" s="285"/>
      <c r="P14" s="286"/>
      <c r="Q14" s="27"/>
      <c r="R14" s="9"/>
      <c r="S14" s="4"/>
      <c r="T14" s="28"/>
      <c r="U14" s="302"/>
      <c r="V14" s="283"/>
      <c r="W14" s="18"/>
      <c r="X14" s="19"/>
      <c r="Y14" s="29"/>
      <c r="Z14" s="20"/>
      <c r="AA14" s="21"/>
      <c r="AB14" s="22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28.5" customHeight="1">
      <c r="A15" s="1"/>
      <c r="B15" s="314" t="s">
        <v>30</v>
      </c>
      <c r="C15" s="315" t="s">
        <v>31</v>
      </c>
      <c r="D15" s="314" t="s">
        <v>202</v>
      </c>
      <c r="E15" s="314" t="s">
        <v>33</v>
      </c>
      <c r="F15" s="314" t="s">
        <v>34</v>
      </c>
      <c r="G15" s="332" t="s">
        <v>203</v>
      </c>
      <c r="H15" s="314" t="s">
        <v>36</v>
      </c>
      <c r="I15" s="331" t="s">
        <v>37</v>
      </c>
      <c r="J15" s="288"/>
      <c r="K15" s="288"/>
      <c r="L15" s="291"/>
      <c r="M15" s="331" t="s">
        <v>38</v>
      </c>
      <c r="N15" s="291"/>
      <c r="O15" s="313" t="s">
        <v>39</v>
      </c>
      <c r="P15" s="285"/>
      <c r="Q15" s="286"/>
      <c r="R15" s="1"/>
      <c r="S15" s="1"/>
      <c r="T15" s="30"/>
      <c r="U15" s="310"/>
      <c r="V15" s="283"/>
      <c r="W15" s="1"/>
      <c r="X15" s="32"/>
      <c r="Y15" s="1"/>
      <c r="Z15" s="33"/>
      <c r="AA15" s="34"/>
      <c r="AB15" s="35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33.75" customHeight="1">
      <c r="A16" s="1"/>
      <c r="B16" s="329"/>
      <c r="C16" s="329"/>
      <c r="D16" s="329"/>
      <c r="E16" s="329"/>
      <c r="F16" s="329"/>
      <c r="G16" s="329"/>
      <c r="H16" s="329"/>
      <c r="I16" s="294"/>
      <c r="J16" s="297"/>
      <c r="K16" s="297"/>
      <c r="L16" s="295"/>
      <c r="M16" s="294"/>
      <c r="N16" s="295"/>
      <c r="O16" s="314" t="s">
        <v>40</v>
      </c>
      <c r="P16" s="314" t="s">
        <v>41</v>
      </c>
      <c r="Q16" s="315" t="s">
        <v>42</v>
      </c>
      <c r="R16" s="1"/>
      <c r="S16" s="1"/>
      <c r="T16" s="36"/>
      <c r="U16" s="310"/>
      <c r="V16" s="283"/>
      <c r="W16" s="1"/>
      <c r="X16" s="34"/>
      <c r="Y16" s="1"/>
      <c r="Z16" s="33"/>
      <c r="AA16" s="34"/>
      <c r="AB16" s="35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39.75" customHeight="1">
      <c r="A17" s="1"/>
      <c r="B17" s="312"/>
      <c r="C17" s="312"/>
      <c r="D17" s="312"/>
      <c r="E17" s="312"/>
      <c r="F17" s="312"/>
      <c r="G17" s="312"/>
      <c r="H17" s="312"/>
      <c r="I17" s="37" t="s">
        <v>43</v>
      </c>
      <c r="J17" s="37" t="s">
        <v>44</v>
      </c>
      <c r="K17" s="37" t="s">
        <v>45</v>
      </c>
      <c r="L17" s="38" t="s">
        <v>46</v>
      </c>
      <c r="M17" s="39" t="s">
        <v>47</v>
      </c>
      <c r="N17" s="40" t="s">
        <v>48</v>
      </c>
      <c r="O17" s="312"/>
      <c r="P17" s="312"/>
      <c r="Q17" s="312"/>
      <c r="R17" s="1"/>
      <c r="S17" s="1"/>
      <c r="T17" s="36"/>
      <c r="U17" s="310"/>
      <c r="V17" s="283"/>
      <c r="W17" s="1"/>
      <c r="X17" s="34"/>
      <c r="Y17" s="1"/>
      <c r="Z17" s="33"/>
      <c r="AA17" s="34"/>
      <c r="AB17" s="35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3.25" customHeight="1">
      <c r="A18" s="1"/>
      <c r="B18" s="352" t="s">
        <v>204</v>
      </c>
      <c r="C18" s="328" t="s">
        <v>205</v>
      </c>
      <c r="D18" s="39" t="s">
        <v>51</v>
      </c>
      <c r="E18" s="321" t="s">
        <v>206</v>
      </c>
      <c r="F18" s="56">
        <v>1</v>
      </c>
      <c r="G18" s="39" t="s">
        <v>51</v>
      </c>
      <c r="H18" s="42">
        <f t="shared" ref="H18:H32" si="0">I18+J18+K18+L18</f>
        <v>385000000</v>
      </c>
      <c r="I18" s="76">
        <v>385000000</v>
      </c>
      <c r="J18" s="49"/>
      <c r="K18" s="49"/>
      <c r="L18" s="77"/>
      <c r="M18" s="57"/>
      <c r="N18" s="57"/>
      <c r="O18" s="359">
        <f>+F19/F18</f>
        <v>283</v>
      </c>
      <c r="P18" s="359">
        <f>+H19/H18</f>
        <v>0.84385047272727276</v>
      </c>
      <c r="Q18" s="360">
        <f>+(O18*O18)/P18</f>
        <v>94908.994648254782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3.25" customHeight="1">
      <c r="A19" s="1"/>
      <c r="B19" s="329"/>
      <c r="C19" s="312"/>
      <c r="D19" s="39" t="s">
        <v>53</v>
      </c>
      <c r="E19" s="312"/>
      <c r="F19" s="58">
        <v>283</v>
      </c>
      <c r="G19" s="39" t="s">
        <v>54</v>
      </c>
      <c r="H19" s="42">
        <f t="shared" si="0"/>
        <v>324882432</v>
      </c>
      <c r="I19" s="78">
        <v>324882432</v>
      </c>
      <c r="J19" s="49"/>
      <c r="K19" s="49"/>
      <c r="L19" s="77"/>
      <c r="M19" s="49"/>
      <c r="N19" s="50"/>
      <c r="O19" s="312"/>
      <c r="P19" s="312"/>
      <c r="Q19" s="31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3.25" customHeight="1">
      <c r="A20" s="1"/>
      <c r="B20" s="329"/>
      <c r="C20" s="328" t="s">
        <v>207</v>
      </c>
      <c r="D20" s="39" t="s">
        <v>51</v>
      </c>
      <c r="E20" s="321" t="s">
        <v>208</v>
      </c>
      <c r="F20" s="56">
        <v>1</v>
      </c>
      <c r="G20" s="39" t="s">
        <v>51</v>
      </c>
      <c r="H20" s="42">
        <f t="shared" si="0"/>
        <v>261000000</v>
      </c>
      <c r="I20" s="78">
        <v>261000000</v>
      </c>
      <c r="J20" s="49"/>
      <c r="K20" s="49"/>
      <c r="L20" s="77"/>
      <c r="M20" s="57"/>
      <c r="N20" s="57"/>
      <c r="O20" s="359">
        <f>+F21/F20</f>
        <v>131</v>
      </c>
      <c r="P20" s="359">
        <f>+H21/H20</f>
        <v>0</v>
      </c>
      <c r="Q20" s="360" t="e">
        <f>+(O20*O20)/P20</f>
        <v>#DIV/0!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3.25" customHeight="1">
      <c r="A21" s="1"/>
      <c r="B21" s="329"/>
      <c r="C21" s="312"/>
      <c r="D21" s="39" t="s">
        <v>53</v>
      </c>
      <c r="E21" s="312"/>
      <c r="F21" s="58">
        <v>131</v>
      </c>
      <c r="G21" s="39" t="s">
        <v>54</v>
      </c>
      <c r="H21" s="42">
        <f t="shared" si="0"/>
        <v>0</v>
      </c>
      <c r="I21" s="78">
        <v>0</v>
      </c>
      <c r="J21" s="49"/>
      <c r="K21" s="49"/>
      <c r="L21" s="77"/>
      <c r="M21" s="49"/>
      <c r="N21" s="50"/>
      <c r="O21" s="312"/>
      <c r="P21" s="312"/>
      <c r="Q21" s="31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23.25" customHeight="1">
      <c r="A22" s="1"/>
      <c r="B22" s="329"/>
      <c r="C22" s="328" t="s">
        <v>209</v>
      </c>
      <c r="D22" s="39" t="s">
        <v>51</v>
      </c>
      <c r="E22" s="321" t="s">
        <v>59</v>
      </c>
      <c r="F22" s="56">
        <v>1</v>
      </c>
      <c r="G22" s="39" t="s">
        <v>51</v>
      </c>
      <c r="H22" s="42">
        <f t="shared" si="0"/>
        <v>10000000</v>
      </c>
      <c r="I22" s="78">
        <v>10000000</v>
      </c>
      <c r="J22" s="49"/>
      <c r="K22" s="49"/>
      <c r="L22" s="77"/>
      <c r="M22" s="57"/>
      <c r="N22" s="57"/>
      <c r="O22" s="359">
        <f>+F23/F22</f>
        <v>0</v>
      </c>
      <c r="P22" s="359">
        <f>+H23/H22</f>
        <v>0.5</v>
      </c>
      <c r="Q22" s="360">
        <f>+(O22*O22)/P22</f>
        <v>0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 ht="23.25" customHeight="1">
      <c r="A23" s="1"/>
      <c r="B23" s="312"/>
      <c r="C23" s="312"/>
      <c r="D23" s="39" t="s">
        <v>53</v>
      </c>
      <c r="E23" s="312"/>
      <c r="F23" s="58">
        <v>0</v>
      </c>
      <c r="G23" s="39" t="s">
        <v>54</v>
      </c>
      <c r="H23" s="42">
        <f t="shared" si="0"/>
        <v>5000000</v>
      </c>
      <c r="I23" s="78">
        <v>5000000</v>
      </c>
      <c r="J23" s="49"/>
      <c r="K23" s="49"/>
      <c r="L23" s="77"/>
      <c r="M23" s="49"/>
      <c r="N23" s="50"/>
      <c r="O23" s="312"/>
      <c r="P23" s="312"/>
      <c r="Q23" s="312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 ht="23.25" customHeight="1">
      <c r="A24" s="1"/>
      <c r="B24" s="352" t="s">
        <v>210</v>
      </c>
      <c r="C24" s="358" t="s">
        <v>211</v>
      </c>
      <c r="D24" s="39" t="s">
        <v>51</v>
      </c>
      <c r="E24" s="321" t="s">
        <v>212</v>
      </c>
      <c r="F24" s="86">
        <v>100</v>
      </c>
      <c r="G24" s="39" t="s">
        <v>51</v>
      </c>
      <c r="H24" s="42">
        <f t="shared" si="0"/>
        <v>107168250</v>
      </c>
      <c r="I24" s="78">
        <v>107168250</v>
      </c>
      <c r="J24" s="49"/>
      <c r="K24" s="49"/>
      <c r="L24" s="77"/>
      <c r="M24" s="57"/>
      <c r="N24" s="57"/>
      <c r="O24" s="359">
        <f>+F25/F24</f>
        <v>0.6</v>
      </c>
      <c r="P24" s="359">
        <f>+H25/H24</f>
        <v>0.84120063544939849</v>
      </c>
      <c r="Q24" s="360">
        <f>+(O24*O24)/P24</f>
        <v>0.42795973377703828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ht="23.25" customHeight="1">
      <c r="A25" s="1"/>
      <c r="B25" s="329"/>
      <c r="C25" s="312"/>
      <c r="D25" s="39" t="s">
        <v>53</v>
      </c>
      <c r="E25" s="312"/>
      <c r="F25" s="87">
        <v>60</v>
      </c>
      <c r="G25" s="39" t="s">
        <v>54</v>
      </c>
      <c r="H25" s="42">
        <f t="shared" si="0"/>
        <v>90150000</v>
      </c>
      <c r="I25" s="78">
        <v>90150000</v>
      </c>
      <c r="J25" s="49"/>
      <c r="K25" s="49"/>
      <c r="L25" s="77"/>
      <c r="M25" s="49"/>
      <c r="N25" s="50"/>
      <c r="O25" s="312"/>
      <c r="P25" s="312"/>
      <c r="Q25" s="31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ht="31.5" customHeight="1">
      <c r="A26" s="1"/>
      <c r="B26" s="367" t="s">
        <v>949</v>
      </c>
      <c r="C26" s="358" t="s">
        <v>213</v>
      </c>
      <c r="D26" s="39" t="s">
        <v>51</v>
      </c>
      <c r="E26" s="321" t="s">
        <v>59</v>
      </c>
      <c r="F26" s="40">
        <v>1440</v>
      </c>
      <c r="G26" s="39" t="s">
        <v>51</v>
      </c>
      <c r="H26" s="42">
        <f t="shared" si="0"/>
        <v>131566668</v>
      </c>
      <c r="I26" s="78">
        <v>131566668</v>
      </c>
      <c r="J26" s="49"/>
      <c r="K26" s="49"/>
      <c r="L26" s="77"/>
      <c r="M26" s="57"/>
      <c r="N26" s="57"/>
      <c r="O26" s="359">
        <f>+F27/F26</f>
        <v>0.36666666666666664</v>
      </c>
      <c r="P26" s="359">
        <f>+H27/H26</f>
        <v>0.75297694701822193</v>
      </c>
      <c r="Q26" s="360">
        <f>+(O26*O26)/P26</f>
        <v>0.17855054524158079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ht="31.5" customHeight="1">
      <c r="A27" s="1"/>
      <c r="B27" s="329"/>
      <c r="C27" s="312"/>
      <c r="D27" s="39" t="s">
        <v>53</v>
      </c>
      <c r="E27" s="312"/>
      <c r="F27" s="58">
        <v>528</v>
      </c>
      <c r="G27" s="39" t="s">
        <v>54</v>
      </c>
      <c r="H27" s="42">
        <f t="shared" si="0"/>
        <v>99066668</v>
      </c>
      <c r="I27" s="78">
        <v>99066668</v>
      </c>
      <c r="J27" s="49"/>
      <c r="K27" s="49"/>
      <c r="L27" s="77"/>
      <c r="M27" s="49"/>
      <c r="N27" s="50"/>
      <c r="O27" s="312"/>
      <c r="P27" s="312"/>
      <c r="Q27" s="312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ht="23.25" customHeight="1">
      <c r="A28" s="1"/>
      <c r="B28" s="352" t="s">
        <v>214</v>
      </c>
      <c r="C28" s="358" t="s">
        <v>215</v>
      </c>
      <c r="D28" s="39" t="s">
        <v>51</v>
      </c>
      <c r="E28" s="321" t="s">
        <v>59</v>
      </c>
      <c r="F28" s="40">
        <v>2</v>
      </c>
      <c r="G28" s="39" t="s">
        <v>51</v>
      </c>
      <c r="H28" s="42">
        <f t="shared" si="0"/>
        <v>130000000</v>
      </c>
      <c r="I28" s="78">
        <v>130000000</v>
      </c>
      <c r="J28" s="49"/>
      <c r="K28" s="49"/>
      <c r="L28" s="77"/>
      <c r="M28" s="57"/>
      <c r="N28" s="57"/>
      <c r="O28" s="359">
        <f>+F29/F28</f>
        <v>1.5</v>
      </c>
      <c r="P28" s="359">
        <f>+H29/H28</f>
        <v>0</v>
      </c>
      <c r="Q28" s="360" t="e">
        <f>+(O28*O28)/P28</f>
        <v>#DIV/0!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23.25" customHeight="1">
      <c r="A29" s="1"/>
      <c r="B29" s="329"/>
      <c r="C29" s="312"/>
      <c r="D29" s="39" t="s">
        <v>53</v>
      </c>
      <c r="E29" s="312"/>
      <c r="F29" s="58">
        <v>3</v>
      </c>
      <c r="G29" s="39" t="s">
        <v>54</v>
      </c>
      <c r="H29" s="42">
        <f t="shared" si="0"/>
        <v>0</v>
      </c>
      <c r="I29" s="78">
        <v>0</v>
      </c>
      <c r="J29" s="49"/>
      <c r="K29" s="49"/>
      <c r="L29" s="77"/>
      <c r="M29" s="49"/>
      <c r="N29" s="50"/>
      <c r="O29" s="312"/>
      <c r="P29" s="312"/>
      <c r="Q29" s="312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31.5" customHeight="1">
      <c r="A30" s="1"/>
      <c r="B30" s="352" t="s">
        <v>216</v>
      </c>
      <c r="C30" s="358" t="s">
        <v>217</v>
      </c>
      <c r="D30" s="39" t="s">
        <v>51</v>
      </c>
      <c r="E30" s="321" t="s">
        <v>59</v>
      </c>
      <c r="F30" s="40">
        <v>1</v>
      </c>
      <c r="G30" s="39" t="s">
        <v>51</v>
      </c>
      <c r="H30" s="42">
        <f t="shared" si="0"/>
        <v>160159213</v>
      </c>
      <c r="I30" s="78">
        <v>160159213</v>
      </c>
      <c r="J30" s="49"/>
      <c r="K30" s="49"/>
      <c r="L30" s="77"/>
      <c r="M30" s="57"/>
      <c r="N30" s="57"/>
      <c r="O30" s="359">
        <f>+F31/F30</f>
        <v>1</v>
      </c>
      <c r="P30" s="359">
        <f>+H31/H30</f>
        <v>0.73026840485286348</v>
      </c>
      <c r="Q30" s="360">
        <f>+(O30*O30)/P30</f>
        <v>1.3693595304886328</v>
      </c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31.5" customHeight="1">
      <c r="A31" s="1"/>
      <c r="B31" s="329"/>
      <c r="C31" s="312"/>
      <c r="D31" s="39" t="s">
        <v>53</v>
      </c>
      <c r="E31" s="312"/>
      <c r="F31" s="58">
        <v>1</v>
      </c>
      <c r="G31" s="39" t="s">
        <v>54</v>
      </c>
      <c r="H31" s="42">
        <f t="shared" si="0"/>
        <v>116959213</v>
      </c>
      <c r="I31" s="78">
        <v>116959213</v>
      </c>
      <c r="J31" s="49"/>
      <c r="K31" s="49"/>
      <c r="L31" s="77"/>
      <c r="M31" s="49"/>
      <c r="N31" s="50"/>
      <c r="O31" s="312"/>
      <c r="P31" s="312"/>
      <c r="Q31" s="31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23.25" customHeight="1">
      <c r="A32" s="1"/>
      <c r="B32" s="352" t="s">
        <v>218</v>
      </c>
      <c r="C32" s="358" t="s">
        <v>219</v>
      </c>
      <c r="D32" s="39" t="s">
        <v>51</v>
      </c>
      <c r="E32" s="321" t="s">
        <v>220</v>
      </c>
      <c r="F32" s="40">
        <v>1</v>
      </c>
      <c r="G32" s="39" t="s">
        <v>51</v>
      </c>
      <c r="H32" s="42">
        <f t="shared" si="0"/>
        <v>25105869</v>
      </c>
      <c r="I32" s="78">
        <v>25105869</v>
      </c>
      <c r="J32" s="49"/>
      <c r="K32" s="49"/>
      <c r="L32" s="77"/>
      <c r="M32" s="57"/>
      <c r="N32" s="57"/>
      <c r="O32" s="359">
        <f>+F33/F32</f>
        <v>1</v>
      </c>
      <c r="P32" s="359">
        <f>+H33/H32</f>
        <v>0</v>
      </c>
      <c r="Q32" s="360" t="e">
        <f>+(O32*O32)/P32</f>
        <v>#DIV/0!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9" ht="23.25" customHeight="1">
      <c r="A33" s="1"/>
      <c r="B33" s="329"/>
      <c r="C33" s="312"/>
      <c r="D33" s="39" t="s">
        <v>53</v>
      </c>
      <c r="E33" s="312"/>
      <c r="F33" s="58">
        <v>1</v>
      </c>
      <c r="G33" s="39" t="s">
        <v>54</v>
      </c>
      <c r="H33" s="42">
        <v>0</v>
      </c>
      <c r="I33" s="47">
        <v>0</v>
      </c>
      <c r="J33" s="49"/>
      <c r="K33" s="49"/>
      <c r="L33" s="77"/>
      <c r="M33" s="49"/>
      <c r="N33" s="50"/>
      <c r="O33" s="312"/>
      <c r="P33" s="312"/>
      <c r="Q33" s="312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9" ht="18.75" customHeight="1">
      <c r="A34" s="1"/>
      <c r="B34" s="320"/>
      <c r="C34" s="316" t="s">
        <v>62</v>
      </c>
      <c r="D34" s="39" t="s">
        <v>51</v>
      </c>
      <c r="E34" s="321" t="s">
        <v>59</v>
      </c>
      <c r="F34" s="41">
        <f t="shared" ref="F34:F35" si="1">F18+F20+F22+F24+F26+F28+F30+F32</f>
        <v>1547</v>
      </c>
      <c r="G34" s="39" t="s">
        <v>51</v>
      </c>
      <c r="H34" s="88">
        <f t="shared" ref="H34:H35" si="2">I34+J34+K34+L34</f>
        <v>1210000000</v>
      </c>
      <c r="I34" s="89">
        <f t="shared" ref="I34:L34" si="3">I18+I20+I22+I24+I26+I28+I30+I32</f>
        <v>1210000000</v>
      </c>
      <c r="J34" s="89">
        <f t="shared" si="3"/>
        <v>0</v>
      </c>
      <c r="K34" s="89">
        <f t="shared" si="3"/>
        <v>0</v>
      </c>
      <c r="L34" s="89">
        <f t="shared" si="3"/>
        <v>0</v>
      </c>
      <c r="M34" s="90"/>
      <c r="N34" s="50"/>
      <c r="O34" s="359">
        <f>+F35/F34</f>
        <v>0.65093729799612154</v>
      </c>
      <c r="P34" s="359">
        <f>+H35/H34</f>
        <v>0.52566802727272732</v>
      </c>
      <c r="Q34" s="360">
        <f>+(O34*O34)/P34</f>
        <v>0.80605885071769312</v>
      </c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9" ht="18.75" customHeight="1">
      <c r="A35" s="1"/>
      <c r="B35" s="312"/>
      <c r="C35" s="294"/>
      <c r="D35" s="39" t="s">
        <v>53</v>
      </c>
      <c r="E35" s="312"/>
      <c r="F35" s="41">
        <f t="shared" si="1"/>
        <v>1007</v>
      </c>
      <c r="G35" s="39" t="s">
        <v>54</v>
      </c>
      <c r="H35" s="88">
        <f t="shared" si="2"/>
        <v>636058313</v>
      </c>
      <c r="I35" s="89">
        <f t="shared" ref="I35:L35" si="4">I19+I21+I23+I25+I27+I29+I31+I33</f>
        <v>636058313</v>
      </c>
      <c r="J35" s="89">
        <f t="shared" si="4"/>
        <v>0</v>
      </c>
      <c r="K35" s="89">
        <f t="shared" si="4"/>
        <v>0</v>
      </c>
      <c r="L35" s="89">
        <f t="shared" si="4"/>
        <v>0</v>
      </c>
      <c r="M35" s="90"/>
      <c r="N35" s="50"/>
      <c r="O35" s="312"/>
      <c r="P35" s="312"/>
      <c r="Q35" s="312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9" ht="15.75" customHeight="1">
      <c r="A36" s="1"/>
      <c r="B36" s="1"/>
      <c r="C36" s="1"/>
      <c r="D36" s="60"/>
      <c r="E36" s="1"/>
      <c r="F36" s="1"/>
      <c r="G36" s="1"/>
      <c r="H36" s="61"/>
      <c r="I36" s="62"/>
      <c r="J36" s="33"/>
      <c r="K36" s="33"/>
      <c r="L36" s="2"/>
      <c r="M36" s="3"/>
      <c r="N36" s="3"/>
      <c r="O36" s="366"/>
      <c r="P36" s="63"/>
      <c r="Q36" s="64"/>
      <c r="R36" s="63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9" ht="15.75" customHeight="1">
      <c r="A37" s="1"/>
      <c r="B37" s="317" t="s">
        <v>63</v>
      </c>
      <c r="C37" s="286"/>
      <c r="D37" s="354" t="s">
        <v>64</v>
      </c>
      <c r="E37" s="285"/>
      <c r="F37" s="285"/>
      <c r="G37" s="285"/>
      <c r="H37" s="285"/>
      <c r="I37" s="286"/>
      <c r="J37" s="73" t="s">
        <v>65</v>
      </c>
      <c r="K37" s="354" t="s">
        <v>66</v>
      </c>
      <c r="L37" s="286"/>
      <c r="M37" s="91" t="s">
        <v>67</v>
      </c>
      <c r="O37" s="283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9" ht="26.25" customHeight="1">
      <c r="A38" s="1"/>
      <c r="B38" s="355" t="s">
        <v>221</v>
      </c>
      <c r="C38" s="291"/>
      <c r="D38" s="353" t="s">
        <v>222</v>
      </c>
      <c r="E38" s="288"/>
      <c r="F38" s="288"/>
      <c r="G38" s="288"/>
      <c r="H38" s="288"/>
      <c r="I38" s="291"/>
      <c r="J38" s="314" t="s">
        <v>70</v>
      </c>
      <c r="K38" s="74" t="s">
        <v>51</v>
      </c>
      <c r="L38" s="75">
        <v>13750</v>
      </c>
      <c r="M38" s="92" t="s">
        <v>71</v>
      </c>
      <c r="O38" s="28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9" ht="18" customHeight="1">
      <c r="A39" s="1"/>
      <c r="B39" s="292"/>
      <c r="C39" s="293"/>
      <c r="D39" s="294"/>
      <c r="E39" s="297"/>
      <c r="F39" s="297"/>
      <c r="G39" s="297"/>
      <c r="H39" s="297"/>
      <c r="I39" s="295"/>
      <c r="J39" s="312"/>
      <c r="K39" s="74" t="s">
        <v>53</v>
      </c>
      <c r="L39" s="75">
        <v>1552</v>
      </c>
      <c r="O39" s="283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9" ht="15" customHeight="1">
      <c r="A40" s="1"/>
      <c r="B40" s="335" t="s">
        <v>376</v>
      </c>
      <c r="C40" s="336"/>
      <c r="D40" s="336"/>
      <c r="E40" s="336"/>
      <c r="F40" s="336"/>
      <c r="G40" s="336"/>
      <c r="H40" s="336"/>
      <c r="I40" s="336"/>
      <c r="J40" s="336"/>
      <c r="K40" s="336"/>
      <c r="L40" s="337"/>
      <c r="M40" s="334" t="s">
        <v>72</v>
      </c>
      <c r="N40" s="288"/>
      <c r="O40" s="288"/>
      <c r="P40" s="288"/>
      <c r="Q40" s="29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1:39" ht="29.25" customHeight="1">
      <c r="A41" s="1"/>
      <c r="B41" s="338"/>
      <c r="C41" s="339"/>
      <c r="D41" s="339"/>
      <c r="E41" s="339"/>
      <c r="F41" s="339"/>
      <c r="G41" s="339"/>
      <c r="H41" s="339"/>
      <c r="I41" s="339"/>
      <c r="J41" s="339"/>
      <c r="K41" s="339"/>
      <c r="L41" s="340"/>
      <c r="M41" s="297"/>
      <c r="N41" s="297"/>
      <c r="O41" s="297"/>
      <c r="P41" s="297"/>
      <c r="Q41" s="295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1:39" ht="15.75" customHeight="1">
      <c r="A42" s="1"/>
      <c r="B42" s="338"/>
      <c r="C42" s="339"/>
      <c r="D42" s="339"/>
      <c r="E42" s="339"/>
      <c r="F42" s="339"/>
      <c r="G42" s="339"/>
      <c r="H42" s="339"/>
      <c r="I42" s="339"/>
      <c r="J42" s="339"/>
      <c r="K42" s="339"/>
      <c r="L42" s="340"/>
      <c r="M42" s="333" t="s">
        <v>377</v>
      </c>
      <c r="N42" s="333"/>
      <c r="O42" s="333"/>
      <c r="P42" s="333"/>
      <c r="Q42" s="344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1:39" ht="15.75" customHeight="1">
      <c r="A43" s="1"/>
      <c r="B43" s="338"/>
      <c r="C43" s="339"/>
      <c r="D43" s="339"/>
      <c r="E43" s="339"/>
      <c r="F43" s="339"/>
      <c r="G43" s="339"/>
      <c r="H43" s="339"/>
      <c r="I43" s="339"/>
      <c r="J43" s="339"/>
      <c r="K43" s="339"/>
      <c r="L43" s="340"/>
      <c r="M43" s="345"/>
      <c r="N43" s="345"/>
      <c r="O43" s="345"/>
      <c r="P43" s="345"/>
      <c r="Q43" s="346"/>
    </row>
    <row r="44" spans="1:39" ht="15.75" customHeight="1">
      <c r="A44" s="1"/>
      <c r="B44" s="338"/>
      <c r="C44" s="339"/>
      <c r="D44" s="339"/>
      <c r="E44" s="339"/>
      <c r="F44" s="339"/>
      <c r="G44" s="339"/>
      <c r="H44" s="339"/>
      <c r="I44" s="339"/>
      <c r="J44" s="339"/>
      <c r="K44" s="339"/>
      <c r="L44" s="340"/>
      <c r="M44" s="334" t="s">
        <v>72</v>
      </c>
      <c r="N44" s="334"/>
      <c r="O44" s="334"/>
      <c r="P44" s="334"/>
      <c r="Q44" s="347"/>
    </row>
    <row r="45" spans="1:39" ht="30.6" customHeight="1">
      <c r="A45" s="1"/>
      <c r="B45" s="341"/>
      <c r="C45" s="342"/>
      <c r="D45" s="342"/>
      <c r="E45" s="342"/>
      <c r="F45" s="342"/>
      <c r="G45" s="342"/>
      <c r="H45" s="342"/>
      <c r="I45" s="342"/>
      <c r="J45" s="342"/>
      <c r="K45" s="342"/>
      <c r="L45" s="343"/>
      <c r="M45" s="348"/>
      <c r="N45" s="348"/>
      <c r="O45" s="348"/>
      <c r="P45" s="348"/>
      <c r="Q45" s="349"/>
    </row>
    <row r="46" spans="1:3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3"/>
      <c r="N46" s="3"/>
      <c r="O46" s="1"/>
      <c r="P46" s="1"/>
      <c r="Q46" s="1"/>
    </row>
    <row r="47" spans="1:3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3"/>
      <c r="N47" s="3"/>
      <c r="O47" s="1"/>
      <c r="P47" s="1"/>
      <c r="Q47" s="1"/>
    </row>
    <row r="48" spans="1:3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3"/>
      <c r="N48" s="3"/>
      <c r="O48" s="1"/>
      <c r="P48" s="1"/>
      <c r="Q48" s="1"/>
    </row>
    <row r="49" spans="1:17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3"/>
      <c r="N49" s="3"/>
      <c r="O49" s="1"/>
      <c r="P49" s="1"/>
      <c r="Q49" s="1"/>
    </row>
    <row r="50" spans="1:17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3"/>
      <c r="N50" s="3"/>
      <c r="O50" s="1"/>
      <c r="P50" s="1"/>
      <c r="Q50" s="1"/>
    </row>
    <row r="51" spans="1:17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3"/>
      <c r="N51" s="3"/>
      <c r="O51" s="1"/>
      <c r="P51" s="1"/>
      <c r="Q51" s="1"/>
    </row>
    <row r="52" spans="1:17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3"/>
      <c r="N52" s="3"/>
      <c r="O52" s="1"/>
      <c r="P52" s="1"/>
      <c r="Q52" s="1"/>
    </row>
    <row r="53" spans="1:17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3"/>
      <c r="N53" s="3"/>
      <c r="O53" s="1"/>
      <c r="P53" s="1"/>
      <c r="Q53" s="1"/>
    </row>
    <row r="54" spans="1:17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3"/>
      <c r="N54" s="3"/>
      <c r="O54" s="1"/>
      <c r="P54" s="1"/>
      <c r="Q54" s="1"/>
    </row>
    <row r="55" spans="1:1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3"/>
      <c r="N55" s="3"/>
      <c r="O55" s="1"/>
      <c r="P55" s="1"/>
      <c r="Q55" s="1"/>
    </row>
    <row r="56" spans="1:17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3"/>
      <c r="N56" s="3"/>
      <c r="O56" s="1"/>
      <c r="P56" s="1"/>
      <c r="Q56" s="1"/>
    </row>
    <row r="57" spans="1:1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3"/>
      <c r="N57" s="3"/>
      <c r="O57" s="1"/>
      <c r="P57" s="1"/>
      <c r="Q57" s="1"/>
    </row>
    <row r="58" spans="1:17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3"/>
      <c r="N58" s="3"/>
      <c r="O58" s="1"/>
      <c r="P58" s="1"/>
      <c r="Q58" s="1"/>
    </row>
    <row r="59" spans="1:17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3"/>
      <c r="N59" s="3"/>
      <c r="O59" s="1"/>
      <c r="P59" s="1"/>
      <c r="Q59" s="1"/>
    </row>
    <row r="60" spans="1:17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3"/>
      <c r="N60" s="3"/>
      <c r="O60" s="1"/>
      <c r="P60" s="1"/>
      <c r="Q60" s="1"/>
    </row>
    <row r="61" spans="1:17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3"/>
      <c r="N61" s="3"/>
      <c r="O61" s="1"/>
      <c r="P61" s="1"/>
      <c r="Q61" s="1"/>
    </row>
    <row r="62" spans="1:17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3"/>
      <c r="N62" s="3"/>
      <c r="O62" s="1"/>
      <c r="P62" s="1"/>
      <c r="Q62" s="1"/>
    </row>
    <row r="63" spans="1:17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3"/>
      <c r="N63" s="3"/>
      <c r="O63" s="1"/>
      <c r="P63" s="1"/>
      <c r="Q63" s="1"/>
    </row>
    <row r="64" spans="1:17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3"/>
      <c r="N64" s="3"/>
      <c r="O64" s="1"/>
      <c r="P64" s="1"/>
      <c r="Q64" s="1"/>
    </row>
    <row r="65" spans="1:37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3"/>
      <c r="N65" s="3"/>
      <c r="O65" s="1"/>
      <c r="P65" s="1"/>
      <c r="Q65" s="1"/>
    </row>
    <row r="66" spans="1:37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3"/>
      <c r="N66" s="3"/>
      <c r="O66" s="1"/>
      <c r="P66" s="1"/>
      <c r="Q66" s="1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3"/>
      <c r="N67" s="3"/>
      <c r="O67" s="1"/>
      <c r="P67" s="1"/>
      <c r="Q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3"/>
      <c r="N68" s="3"/>
      <c r="O68" s="1"/>
      <c r="P68" s="1"/>
      <c r="Q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3"/>
      <c r="N69" s="3"/>
      <c r="O69" s="1"/>
      <c r="P69" s="1"/>
      <c r="Q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3"/>
      <c r="N70" s="3"/>
      <c r="O70" s="1"/>
      <c r="P70" s="1"/>
      <c r="Q70" s="1"/>
    </row>
    <row r="71" spans="1:3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3"/>
      <c r="N71" s="3"/>
      <c r="O71" s="1"/>
      <c r="P71" s="1"/>
      <c r="Q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3"/>
      <c r="N72" s="3"/>
      <c r="O72" s="1"/>
      <c r="P72" s="1"/>
      <c r="Q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3"/>
      <c r="N73" s="3"/>
      <c r="O73" s="1"/>
      <c r="P73" s="1"/>
      <c r="Q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3"/>
      <c r="N74" s="3"/>
      <c r="O74" s="1"/>
      <c r="P74" s="1"/>
      <c r="Q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3"/>
      <c r="N75" s="3"/>
      <c r="O75" s="1"/>
      <c r="P75" s="1"/>
      <c r="Q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3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3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3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3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3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3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3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"/>
      <c r="M993" s="3"/>
      <c r="N993" s="3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"/>
      <c r="M994" s="3"/>
      <c r="N994" s="3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"/>
      <c r="M995" s="3"/>
      <c r="N995" s="3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"/>
      <c r="M996" s="3"/>
      <c r="N996" s="3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"/>
      <c r="M997" s="3"/>
      <c r="N997" s="3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"/>
      <c r="M998" s="3"/>
      <c r="N998" s="3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2"/>
      <c r="M999" s="3"/>
      <c r="N999" s="3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2"/>
      <c r="M1000" s="3"/>
      <c r="N1000" s="3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</sheetData>
  <mergeCells count="114">
    <mergeCell ref="B38:C39"/>
    <mergeCell ref="O32:O33"/>
    <mergeCell ref="P32:P33"/>
    <mergeCell ref="Q32:Q33"/>
    <mergeCell ref="O34:O35"/>
    <mergeCell ref="P34:P35"/>
    <mergeCell ref="Q34:Q35"/>
    <mergeCell ref="O38:O39"/>
    <mergeCell ref="C32:C33"/>
    <mergeCell ref="C34:C35"/>
    <mergeCell ref="B37:C37"/>
    <mergeCell ref="D37:I37"/>
    <mergeCell ref="K37:L37"/>
    <mergeCell ref="D38:I39"/>
    <mergeCell ref="J38:J39"/>
    <mergeCell ref="B40:L45"/>
    <mergeCell ref="M40:Q41"/>
    <mergeCell ref="M42:Q43"/>
    <mergeCell ref="M44:Q45"/>
    <mergeCell ref="E28:E29"/>
    <mergeCell ref="E30:E31"/>
    <mergeCell ref="E32:E33"/>
    <mergeCell ref="E34:E35"/>
    <mergeCell ref="G15:G17"/>
    <mergeCell ref="H15:H17"/>
    <mergeCell ref="B18:B23"/>
    <mergeCell ref="C18:C19"/>
    <mergeCell ref="E18:E19"/>
    <mergeCell ref="C20:C21"/>
    <mergeCell ref="C22:C23"/>
    <mergeCell ref="B30:B31"/>
    <mergeCell ref="B32:B33"/>
    <mergeCell ref="B34:B35"/>
    <mergeCell ref="B24:B25"/>
    <mergeCell ref="C24:C25"/>
    <mergeCell ref="B26:B27"/>
    <mergeCell ref="C26:C27"/>
    <mergeCell ref="B28:B29"/>
    <mergeCell ref="C28:C29"/>
    <mergeCell ref="C30:C31"/>
    <mergeCell ref="B15:B17"/>
    <mergeCell ref="C15:C17"/>
    <mergeCell ref="D15:D17"/>
    <mergeCell ref="E15:E17"/>
    <mergeCell ref="F15:F17"/>
    <mergeCell ref="E20:E21"/>
    <mergeCell ref="E22:E23"/>
    <mergeCell ref="E24:E25"/>
    <mergeCell ref="E26:E27"/>
    <mergeCell ref="I15:L16"/>
    <mergeCell ref="M15:N16"/>
    <mergeCell ref="O15:Q15"/>
    <mergeCell ref="O16:O17"/>
    <mergeCell ref="P16:P17"/>
    <mergeCell ref="Q16:Q17"/>
    <mergeCell ref="O18:O19"/>
    <mergeCell ref="P18:P19"/>
    <mergeCell ref="Q18:Q19"/>
    <mergeCell ref="P30:P31"/>
    <mergeCell ref="Q30:Q31"/>
    <mergeCell ref="O36:O37"/>
    <mergeCell ref="O26:O27"/>
    <mergeCell ref="P26:P27"/>
    <mergeCell ref="Q26:Q27"/>
    <mergeCell ref="O28:O29"/>
    <mergeCell ref="P28:P29"/>
    <mergeCell ref="Q28:Q29"/>
    <mergeCell ref="O30:O31"/>
    <mergeCell ref="U15:V15"/>
    <mergeCell ref="U16:V16"/>
    <mergeCell ref="U17:V17"/>
    <mergeCell ref="P24:P25"/>
    <mergeCell ref="Q24:Q25"/>
    <mergeCell ref="O20:O21"/>
    <mergeCell ref="P20:P21"/>
    <mergeCell ref="Q20:Q21"/>
    <mergeCell ref="O22:O23"/>
    <mergeCell ref="P22:P23"/>
    <mergeCell ref="Q22:Q23"/>
    <mergeCell ref="O24:O25"/>
    <mergeCell ref="B10:C10"/>
    <mergeCell ref="D10:I10"/>
    <mergeCell ref="B9:C9"/>
    <mergeCell ref="B11:C11"/>
    <mergeCell ref="B12:C12"/>
    <mergeCell ref="B13:C13"/>
    <mergeCell ref="N10:P10"/>
    <mergeCell ref="N11:P11"/>
    <mergeCell ref="U11:W11"/>
    <mergeCell ref="D12:I12"/>
    <mergeCell ref="N12:P12"/>
    <mergeCell ref="U12:W12"/>
    <mergeCell ref="D13:I13"/>
    <mergeCell ref="N13:P13"/>
    <mergeCell ref="U13:W13"/>
    <mergeCell ref="D9:I9"/>
    <mergeCell ref="J9:L14"/>
    <mergeCell ref="D11:I11"/>
    <mergeCell ref="D14:I14"/>
    <mergeCell ref="U14:V14"/>
    <mergeCell ref="N14:P14"/>
    <mergeCell ref="B2:C5"/>
    <mergeCell ref="D2:K3"/>
    <mergeCell ref="L2:O2"/>
    <mergeCell ref="P2:Q5"/>
    <mergeCell ref="L3:O3"/>
    <mergeCell ref="D4:K5"/>
    <mergeCell ref="L4:O4"/>
    <mergeCell ref="M9:Q9"/>
    <mergeCell ref="T9:X9"/>
    <mergeCell ref="L5:O5"/>
    <mergeCell ref="C6:Q6"/>
    <mergeCell ref="D7:Q7"/>
    <mergeCell ref="D8:Q8"/>
  </mergeCells>
  <pageMargins left="0.62992125984251968" right="0.19685039370078741" top="0.23622047244094491" bottom="0.19685039370078741" header="0" footer="0"/>
  <pageSetup paperSize="9" scale="50" orientation="landscape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996"/>
  <sheetViews>
    <sheetView zoomScale="55" zoomScaleNormal="55" workbookViewId="0">
      <selection activeCell="H18" sqref="H18:H24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customWidth="1"/>
    <col min="9" max="9" width="16.42578125" customWidth="1"/>
    <col min="10" max="10" width="20.85546875" customWidth="1"/>
    <col min="11" max="11" width="13.5703125" customWidth="1"/>
    <col min="12" max="12" width="15.85546875" customWidth="1"/>
    <col min="13" max="13" width="14.85546875" customWidth="1"/>
    <col min="14" max="14" width="21.140625" customWidth="1"/>
    <col min="15" max="17" width="16.85546875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7" width="12.5703125" customWidth="1"/>
  </cols>
  <sheetData>
    <row r="1" spans="1:37" ht="22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7.5" customHeight="1">
      <c r="A2" s="4"/>
      <c r="B2" s="290"/>
      <c r="C2" s="291"/>
      <c r="D2" s="296" t="s">
        <v>223</v>
      </c>
      <c r="E2" s="288"/>
      <c r="F2" s="288"/>
      <c r="G2" s="288"/>
      <c r="H2" s="288"/>
      <c r="I2" s="288"/>
      <c r="J2" s="288"/>
      <c r="K2" s="291"/>
      <c r="L2" s="298" t="s">
        <v>224</v>
      </c>
      <c r="M2" s="285"/>
      <c r="N2" s="285"/>
      <c r="O2" s="286"/>
      <c r="P2" s="290"/>
      <c r="Q2" s="291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37.5" customHeight="1">
      <c r="A3" s="4"/>
      <c r="B3" s="292"/>
      <c r="C3" s="293"/>
      <c r="D3" s="294"/>
      <c r="E3" s="297"/>
      <c r="F3" s="297"/>
      <c r="G3" s="297"/>
      <c r="H3" s="297"/>
      <c r="I3" s="297"/>
      <c r="J3" s="297"/>
      <c r="K3" s="295"/>
      <c r="L3" s="298" t="s">
        <v>225</v>
      </c>
      <c r="M3" s="285"/>
      <c r="N3" s="285"/>
      <c r="O3" s="286"/>
      <c r="P3" s="292"/>
      <c r="Q3" s="293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33.75" customHeight="1">
      <c r="A4" s="4"/>
      <c r="B4" s="292"/>
      <c r="C4" s="293"/>
      <c r="D4" s="296" t="s">
        <v>226</v>
      </c>
      <c r="E4" s="288"/>
      <c r="F4" s="288"/>
      <c r="G4" s="288"/>
      <c r="H4" s="288"/>
      <c r="I4" s="288"/>
      <c r="J4" s="288"/>
      <c r="K4" s="291"/>
      <c r="L4" s="298" t="s">
        <v>227</v>
      </c>
      <c r="M4" s="285"/>
      <c r="N4" s="285"/>
      <c r="O4" s="286"/>
      <c r="P4" s="292"/>
      <c r="Q4" s="293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8.25" customHeight="1">
      <c r="A5" s="4"/>
      <c r="B5" s="294"/>
      <c r="C5" s="295"/>
      <c r="D5" s="294"/>
      <c r="E5" s="297"/>
      <c r="F5" s="297"/>
      <c r="G5" s="297"/>
      <c r="H5" s="297"/>
      <c r="I5" s="297"/>
      <c r="J5" s="297"/>
      <c r="K5" s="295"/>
      <c r="L5" s="298" t="s">
        <v>228</v>
      </c>
      <c r="M5" s="285"/>
      <c r="N5" s="285"/>
      <c r="O5" s="286"/>
      <c r="P5" s="294"/>
      <c r="Q5" s="295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23.25" customHeight="1">
      <c r="A6" s="4"/>
      <c r="B6" s="4"/>
      <c r="C6" s="282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31.5" customHeight="1">
      <c r="A7" s="4"/>
      <c r="B7" s="7" t="s">
        <v>6</v>
      </c>
      <c r="C7" s="7" t="s">
        <v>7</v>
      </c>
      <c r="D7" s="284" t="s">
        <v>8</v>
      </c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6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36" customHeight="1">
      <c r="A8" s="4"/>
      <c r="B8" s="7" t="s">
        <v>9</v>
      </c>
      <c r="C8" s="68" t="s">
        <v>10</v>
      </c>
      <c r="D8" s="350" t="s">
        <v>11</v>
      </c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36" customHeight="1">
      <c r="A9" s="4"/>
      <c r="B9" s="330" t="s">
        <v>12</v>
      </c>
      <c r="C9" s="286"/>
      <c r="D9" s="289" t="s">
        <v>13</v>
      </c>
      <c r="E9" s="285"/>
      <c r="F9" s="285"/>
      <c r="G9" s="285"/>
      <c r="H9" s="285"/>
      <c r="I9" s="286"/>
      <c r="J9" s="368" t="s">
        <v>229</v>
      </c>
      <c r="K9" s="288"/>
      <c r="L9" s="291"/>
      <c r="M9" s="309" t="s">
        <v>15</v>
      </c>
      <c r="N9" s="285"/>
      <c r="O9" s="285"/>
      <c r="P9" s="285"/>
      <c r="Q9" s="286"/>
      <c r="R9" s="9"/>
      <c r="S9" s="4"/>
      <c r="T9" s="307"/>
      <c r="U9" s="283"/>
      <c r="V9" s="283"/>
      <c r="W9" s="283"/>
      <c r="X9" s="283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36" customHeight="1">
      <c r="A10" s="4"/>
      <c r="B10" s="330" t="s">
        <v>16</v>
      </c>
      <c r="C10" s="286"/>
      <c r="D10" s="289" t="s">
        <v>17</v>
      </c>
      <c r="E10" s="285"/>
      <c r="F10" s="285"/>
      <c r="G10" s="285"/>
      <c r="H10" s="285"/>
      <c r="I10" s="286"/>
      <c r="J10" s="292"/>
      <c r="K10" s="283"/>
      <c r="L10" s="293"/>
      <c r="M10" s="11" t="s">
        <v>18</v>
      </c>
      <c r="N10" s="308" t="s">
        <v>19</v>
      </c>
      <c r="O10" s="285"/>
      <c r="P10" s="286"/>
      <c r="Q10" s="11" t="s">
        <v>20</v>
      </c>
      <c r="R10" s="9"/>
      <c r="S10" s="4"/>
      <c r="T10" s="10"/>
      <c r="U10" s="10"/>
      <c r="V10" s="10"/>
      <c r="W10" s="10"/>
      <c r="X10" s="10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2" customHeight="1">
      <c r="A11" s="4"/>
      <c r="B11" s="324" t="s">
        <v>21</v>
      </c>
      <c r="C11" s="286"/>
      <c r="D11" s="300" t="s">
        <v>103</v>
      </c>
      <c r="E11" s="285"/>
      <c r="F11" s="285"/>
      <c r="G11" s="285"/>
      <c r="H11" s="285"/>
      <c r="I11" s="286"/>
      <c r="J11" s="292"/>
      <c r="K11" s="283"/>
      <c r="L11" s="293"/>
      <c r="M11" s="12"/>
      <c r="N11" s="305"/>
      <c r="O11" s="285"/>
      <c r="P11" s="286"/>
      <c r="Q11" s="13"/>
      <c r="R11" s="9"/>
      <c r="S11" s="4"/>
      <c r="T11" s="14"/>
      <c r="U11" s="299"/>
      <c r="V11" s="283"/>
      <c r="W11" s="283"/>
      <c r="X11" s="14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74.25" customHeight="1">
      <c r="A12" s="4"/>
      <c r="B12" s="325" t="s">
        <v>23</v>
      </c>
      <c r="C12" s="286"/>
      <c r="D12" s="300" t="s">
        <v>230</v>
      </c>
      <c r="E12" s="285"/>
      <c r="F12" s="285"/>
      <c r="G12" s="285"/>
      <c r="H12" s="285"/>
      <c r="I12" s="286"/>
      <c r="J12" s="292"/>
      <c r="K12" s="283"/>
      <c r="L12" s="293"/>
      <c r="M12" s="15"/>
      <c r="N12" s="301"/>
      <c r="O12" s="285"/>
      <c r="P12" s="286"/>
      <c r="Q12" s="16"/>
      <c r="R12" s="9"/>
      <c r="S12" s="4"/>
      <c r="T12" s="17"/>
      <c r="U12" s="302"/>
      <c r="V12" s="283"/>
      <c r="W12" s="283"/>
      <c r="X12" s="19"/>
      <c r="Y12" s="4"/>
      <c r="Z12" s="20"/>
      <c r="AA12" s="21"/>
      <c r="AB12" s="22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74.25" customHeight="1">
      <c r="A13" s="4"/>
      <c r="B13" s="326" t="s">
        <v>25</v>
      </c>
      <c r="C13" s="286"/>
      <c r="D13" s="303" t="s">
        <v>231</v>
      </c>
      <c r="E13" s="285"/>
      <c r="F13" s="285"/>
      <c r="G13" s="285"/>
      <c r="H13" s="285"/>
      <c r="I13" s="286"/>
      <c r="J13" s="292"/>
      <c r="K13" s="283"/>
      <c r="L13" s="293"/>
      <c r="M13" s="23"/>
      <c r="N13" s="304"/>
      <c r="O13" s="285"/>
      <c r="P13" s="286"/>
      <c r="Q13" s="24"/>
      <c r="R13" s="9"/>
      <c r="S13" s="4"/>
      <c r="T13" s="17"/>
      <c r="U13" s="302"/>
      <c r="V13" s="283"/>
      <c r="W13" s="283"/>
      <c r="X13" s="19"/>
      <c r="Y13" s="4"/>
      <c r="Z13" s="20"/>
      <c r="AA13" s="21"/>
      <c r="AB13" s="22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38.25" customHeight="1">
      <c r="A14" s="4"/>
      <c r="B14" s="69" t="s">
        <v>27</v>
      </c>
      <c r="C14" s="70" t="s">
        <v>232</v>
      </c>
      <c r="D14" s="357" t="s">
        <v>233</v>
      </c>
      <c r="E14" s="285"/>
      <c r="F14" s="285"/>
      <c r="G14" s="285"/>
      <c r="H14" s="285"/>
      <c r="I14" s="286"/>
      <c r="J14" s="294"/>
      <c r="K14" s="297"/>
      <c r="L14" s="295"/>
      <c r="M14" s="26"/>
      <c r="N14" s="304"/>
      <c r="O14" s="285"/>
      <c r="P14" s="286"/>
      <c r="Q14" s="27"/>
      <c r="R14" s="9"/>
      <c r="S14" s="4"/>
      <c r="T14" s="28"/>
      <c r="U14" s="302"/>
      <c r="V14" s="283"/>
      <c r="W14" s="18"/>
      <c r="X14" s="19"/>
      <c r="Y14" s="29"/>
      <c r="Z14" s="20"/>
      <c r="AA14" s="21"/>
      <c r="AB14" s="22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28.5" customHeight="1">
      <c r="A15" s="1"/>
      <c r="B15" s="314" t="s">
        <v>30</v>
      </c>
      <c r="C15" s="315" t="s">
        <v>31</v>
      </c>
      <c r="D15" s="314" t="s">
        <v>234</v>
      </c>
      <c r="E15" s="314" t="s">
        <v>33</v>
      </c>
      <c r="F15" s="314" t="s">
        <v>34</v>
      </c>
      <c r="G15" s="332" t="s">
        <v>235</v>
      </c>
      <c r="H15" s="314" t="s">
        <v>36</v>
      </c>
      <c r="I15" s="331" t="s">
        <v>37</v>
      </c>
      <c r="J15" s="288"/>
      <c r="K15" s="288"/>
      <c r="L15" s="291"/>
      <c r="M15" s="331" t="s">
        <v>38</v>
      </c>
      <c r="N15" s="291"/>
      <c r="O15" s="313" t="s">
        <v>39</v>
      </c>
      <c r="P15" s="285"/>
      <c r="Q15" s="286"/>
      <c r="R15" s="1"/>
      <c r="S15" s="1"/>
      <c r="T15" s="30"/>
      <c r="U15" s="310"/>
      <c r="V15" s="283"/>
      <c r="W15" s="1"/>
      <c r="X15" s="32"/>
      <c r="Y15" s="1"/>
      <c r="Z15" s="33"/>
      <c r="AA15" s="34"/>
      <c r="AB15" s="35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33.75" customHeight="1">
      <c r="A16" s="1"/>
      <c r="B16" s="329"/>
      <c r="C16" s="329"/>
      <c r="D16" s="329"/>
      <c r="E16" s="329"/>
      <c r="F16" s="329"/>
      <c r="G16" s="329"/>
      <c r="H16" s="329"/>
      <c r="I16" s="294"/>
      <c r="J16" s="297"/>
      <c r="K16" s="297"/>
      <c r="L16" s="295"/>
      <c r="M16" s="294"/>
      <c r="N16" s="295"/>
      <c r="O16" s="314" t="s">
        <v>40</v>
      </c>
      <c r="P16" s="314" t="s">
        <v>41</v>
      </c>
      <c r="Q16" s="315" t="s">
        <v>42</v>
      </c>
      <c r="R16" s="1"/>
      <c r="S16" s="1"/>
      <c r="T16" s="36"/>
      <c r="U16" s="310"/>
      <c r="V16" s="283"/>
      <c r="W16" s="1"/>
      <c r="X16" s="34"/>
      <c r="Y16" s="1"/>
      <c r="Z16" s="33"/>
      <c r="AA16" s="34"/>
      <c r="AB16" s="35"/>
      <c r="AC16" s="1"/>
      <c r="AD16" s="1"/>
      <c r="AE16" s="1"/>
      <c r="AF16" s="1"/>
      <c r="AG16" s="1"/>
      <c r="AH16" s="1"/>
      <c r="AI16" s="1"/>
      <c r="AJ16" s="1"/>
      <c r="AK16" s="1"/>
    </row>
    <row r="17" spans="1:39" ht="39.75" customHeight="1">
      <c r="A17" s="1"/>
      <c r="B17" s="312"/>
      <c r="C17" s="312"/>
      <c r="D17" s="312"/>
      <c r="E17" s="312"/>
      <c r="F17" s="312"/>
      <c r="G17" s="312"/>
      <c r="H17" s="312"/>
      <c r="I17" s="37" t="s">
        <v>43</v>
      </c>
      <c r="J17" s="37" t="s">
        <v>44</v>
      </c>
      <c r="K17" s="37" t="s">
        <v>45</v>
      </c>
      <c r="L17" s="38" t="s">
        <v>46</v>
      </c>
      <c r="M17" s="39" t="s">
        <v>47</v>
      </c>
      <c r="N17" s="40" t="s">
        <v>48</v>
      </c>
      <c r="O17" s="312"/>
      <c r="P17" s="312"/>
      <c r="Q17" s="312"/>
      <c r="R17" s="1"/>
      <c r="S17" s="1"/>
      <c r="T17" s="36"/>
      <c r="U17" s="310"/>
      <c r="V17" s="283"/>
      <c r="W17" s="1"/>
      <c r="X17" s="34"/>
      <c r="Y17" s="1"/>
      <c r="Z17" s="33"/>
      <c r="AA17" s="34"/>
      <c r="AB17" s="35"/>
      <c r="AC17" s="1"/>
      <c r="AD17" s="1"/>
      <c r="AE17" s="1"/>
      <c r="AF17" s="1"/>
      <c r="AG17" s="1"/>
      <c r="AH17" s="1"/>
      <c r="AI17" s="1"/>
      <c r="AJ17" s="1"/>
      <c r="AK17" s="1"/>
    </row>
    <row r="18" spans="1:39" ht="23.25" customHeight="1">
      <c r="A18" s="1"/>
      <c r="B18" s="352" t="s">
        <v>236</v>
      </c>
      <c r="C18" s="328" t="s">
        <v>237</v>
      </c>
      <c r="D18" s="39" t="s">
        <v>51</v>
      </c>
      <c r="E18" s="320" t="s">
        <v>238</v>
      </c>
      <c r="F18" s="86">
        <v>8</v>
      </c>
      <c r="G18" s="39" t="s">
        <v>51</v>
      </c>
      <c r="H18" s="42">
        <f t="shared" ref="H18:H25" si="0">I18+J18+K18+L18</f>
        <v>52150000</v>
      </c>
      <c r="I18" s="43">
        <v>52150000</v>
      </c>
      <c r="J18" s="42"/>
      <c r="K18" s="42"/>
      <c r="L18" s="42"/>
      <c r="M18" s="57"/>
      <c r="N18" s="57"/>
      <c r="O18" s="311">
        <f>+F19/F18</f>
        <v>0</v>
      </c>
      <c r="P18" s="311">
        <f>+H19/H18</f>
        <v>0.50623202301054648</v>
      </c>
      <c r="Q18" s="311">
        <f>+(O18*O18)/P18</f>
        <v>0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9" ht="23.25" customHeight="1">
      <c r="A19" s="1"/>
      <c r="B19" s="329"/>
      <c r="C19" s="312"/>
      <c r="D19" s="39" t="s">
        <v>53</v>
      </c>
      <c r="E19" s="312"/>
      <c r="F19" s="87">
        <v>0</v>
      </c>
      <c r="G19" s="39" t="s">
        <v>54</v>
      </c>
      <c r="H19" s="42">
        <f t="shared" si="0"/>
        <v>26400000</v>
      </c>
      <c r="I19" s="47">
        <v>26400000</v>
      </c>
      <c r="J19" s="42"/>
      <c r="K19" s="42"/>
      <c r="L19" s="42"/>
      <c r="M19" s="49"/>
      <c r="N19" s="50"/>
      <c r="O19" s="312"/>
      <c r="P19" s="312"/>
      <c r="Q19" s="31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9" ht="22.5" customHeight="1">
      <c r="A20" s="1"/>
      <c r="B20" s="329"/>
      <c r="C20" s="358" t="s">
        <v>239</v>
      </c>
      <c r="D20" s="39" t="s">
        <v>51</v>
      </c>
      <c r="E20" s="321" t="s">
        <v>240</v>
      </c>
      <c r="F20" s="40">
        <v>8</v>
      </c>
      <c r="G20" s="39" t="s">
        <v>51</v>
      </c>
      <c r="H20" s="42">
        <f t="shared" si="0"/>
        <v>14250000</v>
      </c>
      <c r="I20" s="47">
        <v>14250000</v>
      </c>
      <c r="J20" s="42"/>
      <c r="K20" s="42"/>
      <c r="L20" s="42"/>
      <c r="M20" s="59"/>
      <c r="N20" s="59"/>
      <c r="O20" s="311">
        <f>+F21/F20</f>
        <v>1</v>
      </c>
      <c r="P20" s="311">
        <f>+H21/H20</f>
        <v>0.14035087719298245</v>
      </c>
      <c r="Q20" s="311">
        <f>+(O20*O20)/P20</f>
        <v>7.125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9" ht="22.5" customHeight="1">
      <c r="A21" s="1"/>
      <c r="B21" s="329"/>
      <c r="C21" s="312"/>
      <c r="D21" s="39" t="s">
        <v>53</v>
      </c>
      <c r="E21" s="312"/>
      <c r="F21" s="58">
        <v>8</v>
      </c>
      <c r="G21" s="39" t="s">
        <v>54</v>
      </c>
      <c r="H21" s="42">
        <f t="shared" si="0"/>
        <v>2000000</v>
      </c>
      <c r="I21" s="47">
        <v>2000000</v>
      </c>
      <c r="J21" s="42"/>
      <c r="K21" s="42"/>
      <c r="L21" s="42"/>
      <c r="M21" s="49"/>
      <c r="N21" s="50"/>
      <c r="O21" s="312"/>
      <c r="P21" s="312"/>
      <c r="Q21" s="31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9" ht="24" customHeight="1">
      <c r="A22" s="1"/>
      <c r="B22" s="352" t="s">
        <v>241</v>
      </c>
      <c r="C22" s="358" t="s">
        <v>242</v>
      </c>
      <c r="D22" s="39" t="s">
        <v>116</v>
      </c>
      <c r="E22" s="321" t="s">
        <v>243</v>
      </c>
      <c r="F22" s="41">
        <v>4</v>
      </c>
      <c r="G22" s="39" t="s">
        <v>116</v>
      </c>
      <c r="H22" s="42">
        <f t="shared" si="0"/>
        <v>16333333</v>
      </c>
      <c r="I22" s="47">
        <v>16333333</v>
      </c>
      <c r="J22" s="42"/>
      <c r="K22" s="42"/>
      <c r="L22" s="42"/>
      <c r="M22" s="80"/>
      <c r="N22" s="80"/>
      <c r="O22" s="311">
        <f>+F23/F22</f>
        <v>1</v>
      </c>
      <c r="P22" s="311">
        <f>+H23/H22</f>
        <v>0.57142856268221554</v>
      </c>
      <c r="Q22" s="311">
        <f>+(O22*O22)/P22</f>
        <v>1.7500000267857154</v>
      </c>
      <c r="R22" s="1"/>
      <c r="S22" s="1"/>
      <c r="T22" s="36"/>
      <c r="U22" s="310"/>
      <c r="V22" s="283"/>
      <c r="W22" s="1"/>
      <c r="X22" s="32"/>
      <c r="Y22" s="1"/>
      <c r="Z22" s="33"/>
      <c r="AA22" s="34"/>
      <c r="AB22" s="35"/>
      <c r="AC22" s="1"/>
      <c r="AD22" s="1"/>
      <c r="AE22" s="1"/>
      <c r="AF22" s="1"/>
      <c r="AG22" s="1"/>
      <c r="AH22" s="1"/>
      <c r="AI22" s="1"/>
      <c r="AJ22" s="1"/>
      <c r="AK22" s="1"/>
    </row>
    <row r="23" spans="1:39" ht="24" customHeight="1">
      <c r="A23" s="1"/>
      <c r="B23" s="329"/>
      <c r="C23" s="312"/>
      <c r="D23" s="39" t="s">
        <v>53</v>
      </c>
      <c r="E23" s="312"/>
      <c r="F23" s="41">
        <v>4</v>
      </c>
      <c r="G23" s="39" t="s">
        <v>54</v>
      </c>
      <c r="H23" s="42">
        <f t="shared" si="0"/>
        <v>9333333</v>
      </c>
      <c r="I23" s="47">
        <v>9333333</v>
      </c>
      <c r="J23" s="42"/>
      <c r="K23" s="42"/>
      <c r="L23" s="42"/>
      <c r="M23" s="80"/>
      <c r="N23" s="80"/>
      <c r="O23" s="312"/>
      <c r="P23" s="312"/>
      <c r="Q23" s="312"/>
      <c r="R23" s="1"/>
      <c r="S23" s="1"/>
      <c r="T23" s="36"/>
      <c r="U23" s="31"/>
      <c r="V23" s="31"/>
      <c r="W23" s="1"/>
      <c r="X23" s="32"/>
      <c r="Y23" s="1"/>
      <c r="Z23" s="33"/>
      <c r="AA23" s="34"/>
      <c r="AB23" s="35"/>
      <c r="AC23" s="1"/>
      <c r="AD23" s="1"/>
      <c r="AE23" s="1"/>
      <c r="AF23" s="1"/>
      <c r="AG23" s="1"/>
      <c r="AH23" s="1"/>
      <c r="AI23" s="1"/>
      <c r="AJ23" s="1"/>
      <c r="AK23" s="1"/>
    </row>
    <row r="24" spans="1:39" ht="24" customHeight="1">
      <c r="A24" s="1"/>
      <c r="B24" s="329"/>
      <c r="C24" s="358" t="s">
        <v>244</v>
      </c>
      <c r="D24" s="39" t="s">
        <v>51</v>
      </c>
      <c r="E24" s="321" t="s">
        <v>52</v>
      </c>
      <c r="F24" s="72">
        <v>17</v>
      </c>
      <c r="G24" s="39" t="s">
        <v>51</v>
      </c>
      <c r="H24" s="42">
        <f t="shared" si="0"/>
        <v>231750000</v>
      </c>
      <c r="I24" s="47">
        <v>231750000</v>
      </c>
      <c r="J24" s="42"/>
      <c r="K24" s="42"/>
      <c r="L24" s="42"/>
      <c r="M24" s="45"/>
      <c r="N24" s="45"/>
      <c r="O24" s="311">
        <f>+F25/F24</f>
        <v>0</v>
      </c>
      <c r="P24" s="311">
        <f>+H25/H24</f>
        <v>0</v>
      </c>
      <c r="Q24" s="311" t="e">
        <f>+(O24*O24)/P24</f>
        <v>#DIV/0!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9" ht="24" customHeight="1">
      <c r="A25" s="1"/>
      <c r="B25" s="312"/>
      <c r="C25" s="312"/>
      <c r="D25" s="39" t="s">
        <v>53</v>
      </c>
      <c r="E25" s="312"/>
      <c r="F25" s="58">
        <v>0</v>
      </c>
      <c r="G25" s="39" t="s">
        <v>54</v>
      </c>
      <c r="H25" s="42">
        <f t="shared" si="0"/>
        <v>0</v>
      </c>
      <c r="I25" s="47">
        <v>0</v>
      </c>
      <c r="J25" s="42"/>
      <c r="K25" s="42"/>
      <c r="L25" s="42"/>
      <c r="M25" s="49"/>
      <c r="N25" s="50"/>
      <c r="O25" s="312"/>
      <c r="P25" s="312"/>
      <c r="Q25" s="31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9" ht="18.75" customHeight="1">
      <c r="A26" s="1"/>
      <c r="B26" s="320"/>
      <c r="C26" s="316" t="s">
        <v>62</v>
      </c>
      <c r="D26" s="39" t="s">
        <v>51</v>
      </c>
      <c r="E26" s="321" t="s">
        <v>59</v>
      </c>
      <c r="F26" s="41">
        <f t="shared" ref="F26:F27" si="1">F20+F18+F22+F24</f>
        <v>37</v>
      </c>
      <c r="G26" s="39" t="s">
        <v>51</v>
      </c>
      <c r="H26" s="42">
        <f t="shared" ref="H26:I26" si="2">H18+H20+H22+H24</f>
        <v>314483333</v>
      </c>
      <c r="I26" s="42">
        <f t="shared" si="2"/>
        <v>314483333</v>
      </c>
      <c r="J26" s="42"/>
      <c r="K26" s="42"/>
      <c r="L26" s="42"/>
      <c r="M26" s="49"/>
      <c r="N26" s="50"/>
      <c r="O26" s="311">
        <f>+F27/F26</f>
        <v>0.32432432432432434</v>
      </c>
      <c r="P26" s="311">
        <f>+H27/H26</f>
        <v>0.11998515991306923</v>
      </c>
      <c r="Q26" s="311">
        <f>+(O26*O26)/P26</f>
        <v>0.87666064223807605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9" ht="18.75" customHeight="1">
      <c r="A27" s="1"/>
      <c r="B27" s="312"/>
      <c r="C27" s="294"/>
      <c r="D27" s="39" t="s">
        <v>53</v>
      </c>
      <c r="E27" s="312"/>
      <c r="F27" s="41">
        <f t="shared" si="1"/>
        <v>12</v>
      </c>
      <c r="G27" s="39" t="s">
        <v>54</v>
      </c>
      <c r="H27" s="42">
        <f t="shared" ref="H27:I27" si="3">H19+H21+H23+H25</f>
        <v>37733333</v>
      </c>
      <c r="I27" s="42">
        <f t="shared" si="3"/>
        <v>37733333</v>
      </c>
      <c r="J27" s="42"/>
      <c r="K27" s="42"/>
      <c r="L27" s="42"/>
      <c r="M27" s="49"/>
      <c r="N27" s="50"/>
      <c r="O27" s="312"/>
      <c r="P27" s="312"/>
      <c r="Q27" s="312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9" ht="15.75" customHeight="1">
      <c r="A28" s="1"/>
      <c r="B28" s="1"/>
      <c r="C28" s="1"/>
      <c r="D28" s="60"/>
      <c r="E28" s="1"/>
      <c r="F28" s="1"/>
      <c r="G28" s="1"/>
      <c r="H28" s="61"/>
      <c r="I28" s="62"/>
      <c r="J28" s="33"/>
      <c r="K28" s="33"/>
      <c r="L28" s="2"/>
      <c r="M28" s="3"/>
      <c r="N28" s="3"/>
      <c r="O28" s="62"/>
      <c r="P28" s="63"/>
      <c r="Q28" s="64"/>
      <c r="R28" s="63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9" ht="15.75" customHeight="1">
      <c r="A29" s="1"/>
      <c r="B29" s="317" t="s">
        <v>63</v>
      </c>
      <c r="C29" s="286"/>
      <c r="D29" s="354" t="s">
        <v>64</v>
      </c>
      <c r="E29" s="285"/>
      <c r="F29" s="285"/>
      <c r="G29" s="285"/>
      <c r="H29" s="285"/>
      <c r="I29" s="286"/>
      <c r="J29" s="73" t="s">
        <v>65</v>
      </c>
      <c r="K29" s="354" t="s">
        <v>66</v>
      </c>
      <c r="L29" s="286"/>
      <c r="M29" s="319" t="s">
        <v>67</v>
      </c>
      <c r="N29" s="285"/>
      <c r="O29" s="285"/>
      <c r="P29" s="285"/>
      <c r="Q29" s="286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9" ht="21.75" customHeight="1">
      <c r="A30" s="1"/>
      <c r="B30" s="355" t="s">
        <v>245</v>
      </c>
      <c r="C30" s="291"/>
      <c r="D30" s="353" t="s">
        <v>246</v>
      </c>
      <c r="E30" s="288"/>
      <c r="F30" s="288"/>
      <c r="G30" s="288"/>
      <c r="H30" s="288"/>
      <c r="I30" s="291"/>
      <c r="J30" s="314" t="s">
        <v>70</v>
      </c>
      <c r="K30" s="74" t="s">
        <v>51</v>
      </c>
      <c r="L30" s="75">
        <v>600</v>
      </c>
      <c r="M30" s="356" t="s">
        <v>71</v>
      </c>
      <c r="N30" s="288"/>
      <c r="O30" s="288"/>
      <c r="P30" s="288"/>
      <c r="Q30" s="29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9" ht="21.75" customHeight="1">
      <c r="A31" s="1"/>
      <c r="B31" s="292"/>
      <c r="C31" s="293"/>
      <c r="D31" s="294"/>
      <c r="E31" s="297"/>
      <c r="F31" s="297"/>
      <c r="G31" s="297"/>
      <c r="H31" s="297"/>
      <c r="I31" s="295"/>
      <c r="J31" s="312"/>
      <c r="K31" s="74" t="s">
        <v>53</v>
      </c>
      <c r="L31" s="75">
        <v>139</v>
      </c>
      <c r="M31" s="294"/>
      <c r="N31" s="297"/>
      <c r="O31" s="297"/>
      <c r="P31" s="297"/>
      <c r="Q31" s="295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9" ht="15" customHeight="1">
      <c r="A32" s="1"/>
      <c r="B32" s="335" t="s">
        <v>376</v>
      </c>
      <c r="C32" s="336"/>
      <c r="D32" s="336"/>
      <c r="E32" s="336"/>
      <c r="F32" s="336"/>
      <c r="G32" s="336"/>
      <c r="H32" s="336"/>
      <c r="I32" s="336"/>
      <c r="J32" s="336"/>
      <c r="K32" s="336"/>
      <c r="L32" s="337"/>
      <c r="M32" s="334" t="s">
        <v>72</v>
      </c>
      <c r="N32" s="288"/>
      <c r="O32" s="288"/>
      <c r="P32" s="288"/>
      <c r="Q32" s="29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29.25" customHeight="1">
      <c r="A33" s="1"/>
      <c r="B33" s="338"/>
      <c r="C33" s="339"/>
      <c r="D33" s="339"/>
      <c r="E33" s="339"/>
      <c r="F33" s="339"/>
      <c r="G33" s="339"/>
      <c r="H33" s="339"/>
      <c r="I33" s="339"/>
      <c r="J33" s="339"/>
      <c r="K33" s="339"/>
      <c r="L33" s="340"/>
      <c r="M33" s="297"/>
      <c r="N33" s="297"/>
      <c r="O33" s="297"/>
      <c r="P33" s="297"/>
      <c r="Q33" s="295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ht="15.75" customHeight="1">
      <c r="A34" s="1"/>
      <c r="B34" s="338"/>
      <c r="C34" s="339"/>
      <c r="D34" s="339"/>
      <c r="E34" s="339"/>
      <c r="F34" s="339"/>
      <c r="G34" s="339"/>
      <c r="H34" s="339"/>
      <c r="I34" s="339"/>
      <c r="J34" s="339"/>
      <c r="K34" s="339"/>
      <c r="L34" s="340"/>
      <c r="M34" s="333" t="s">
        <v>377</v>
      </c>
      <c r="N34" s="333"/>
      <c r="O34" s="333"/>
      <c r="P34" s="333"/>
      <c r="Q34" s="344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15.75" customHeight="1">
      <c r="A35" s="1"/>
      <c r="B35" s="338"/>
      <c r="C35" s="339"/>
      <c r="D35" s="339"/>
      <c r="E35" s="339"/>
      <c r="F35" s="339"/>
      <c r="G35" s="339"/>
      <c r="H35" s="339"/>
      <c r="I35" s="339"/>
      <c r="J35" s="339"/>
      <c r="K35" s="339"/>
      <c r="L35" s="340"/>
      <c r="M35" s="345"/>
      <c r="N35" s="345"/>
      <c r="O35" s="345"/>
      <c r="P35" s="345"/>
      <c r="Q35" s="346"/>
    </row>
    <row r="36" spans="1:39" ht="15.75" customHeight="1">
      <c r="A36" s="1"/>
      <c r="B36" s="338"/>
      <c r="C36" s="339"/>
      <c r="D36" s="339"/>
      <c r="E36" s="339"/>
      <c r="F36" s="339"/>
      <c r="G36" s="339"/>
      <c r="H36" s="339"/>
      <c r="I36" s="339"/>
      <c r="J36" s="339"/>
      <c r="K36" s="339"/>
      <c r="L36" s="340"/>
      <c r="M36" s="334" t="s">
        <v>72</v>
      </c>
      <c r="N36" s="334"/>
      <c r="O36" s="334"/>
      <c r="P36" s="334"/>
      <c r="Q36" s="347"/>
    </row>
    <row r="37" spans="1:39" ht="30.6" customHeight="1">
      <c r="A37" s="1"/>
      <c r="B37" s="341"/>
      <c r="C37" s="342"/>
      <c r="D37" s="342"/>
      <c r="E37" s="342"/>
      <c r="F37" s="342"/>
      <c r="G37" s="342"/>
      <c r="H37" s="342"/>
      <c r="I37" s="342"/>
      <c r="J37" s="342"/>
      <c r="K37" s="342"/>
      <c r="L37" s="343"/>
      <c r="M37" s="348"/>
      <c r="N37" s="348"/>
      <c r="O37" s="348"/>
      <c r="P37" s="348"/>
      <c r="Q37" s="349"/>
    </row>
    <row r="38" spans="1:3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3"/>
      <c r="N38" s="3"/>
      <c r="O38" s="1"/>
      <c r="P38" s="1"/>
      <c r="Q38" s="1"/>
    </row>
    <row r="39" spans="1: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3"/>
      <c r="N39" s="3"/>
      <c r="O39" s="1"/>
      <c r="P39" s="1"/>
      <c r="Q39" s="1"/>
    </row>
    <row r="40" spans="1:3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3"/>
      <c r="N40" s="3"/>
      <c r="O40" s="1"/>
      <c r="P40" s="1"/>
      <c r="Q40" s="1"/>
    </row>
    <row r="41" spans="1:3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3"/>
      <c r="N41" s="3"/>
      <c r="O41" s="1"/>
      <c r="P41" s="1"/>
      <c r="Q41" s="1"/>
    </row>
    <row r="42" spans="1:3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3"/>
      <c r="N42" s="3"/>
      <c r="O42" s="1"/>
      <c r="P42" s="1"/>
      <c r="Q42" s="1"/>
    </row>
    <row r="43" spans="1:3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3"/>
      <c r="N43" s="3"/>
      <c r="O43" s="1"/>
      <c r="P43" s="1"/>
      <c r="Q43" s="1"/>
    </row>
    <row r="44" spans="1:3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3"/>
      <c r="N44" s="3"/>
      <c r="O44" s="1"/>
      <c r="P44" s="1"/>
      <c r="Q44" s="1"/>
    </row>
    <row r="45" spans="1:3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3"/>
      <c r="N45" s="3"/>
      <c r="O45" s="1"/>
      <c r="P45" s="1"/>
      <c r="Q45" s="1"/>
    </row>
    <row r="46" spans="1:3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3"/>
      <c r="N46" s="3"/>
      <c r="O46" s="1"/>
      <c r="P46" s="1"/>
      <c r="Q46" s="1"/>
    </row>
    <row r="47" spans="1:3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3"/>
      <c r="N47" s="3"/>
      <c r="O47" s="1"/>
      <c r="P47" s="1"/>
      <c r="Q47" s="1"/>
    </row>
    <row r="48" spans="1:3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3"/>
      <c r="N48" s="3"/>
      <c r="O48" s="1"/>
      <c r="P48" s="1"/>
      <c r="Q48" s="1"/>
    </row>
    <row r="49" spans="1:17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3"/>
      <c r="N49" s="3"/>
      <c r="O49" s="1"/>
      <c r="P49" s="1"/>
      <c r="Q49" s="1"/>
    </row>
    <row r="50" spans="1:17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3"/>
      <c r="N50" s="3"/>
      <c r="O50" s="1"/>
      <c r="P50" s="1"/>
      <c r="Q50" s="1"/>
    </row>
    <row r="51" spans="1:17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3"/>
      <c r="N51" s="3"/>
      <c r="O51" s="1"/>
      <c r="P51" s="1"/>
      <c r="Q51" s="1"/>
    </row>
    <row r="52" spans="1:17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3"/>
      <c r="N52" s="3"/>
      <c r="O52" s="1"/>
      <c r="P52" s="1"/>
      <c r="Q52" s="1"/>
    </row>
    <row r="53" spans="1:17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3"/>
      <c r="N53" s="3"/>
      <c r="O53" s="1"/>
      <c r="P53" s="1"/>
      <c r="Q53" s="1"/>
    </row>
    <row r="54" spans="1:17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3"/>
      <c r="N54" s="3"/>
      <c r="O54" s="1"/>
      <c r="P54" s="1"/>
      <c r="Q54" s="1"/>
    </row>
    <row r="55" spans="1:1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3"/>
      <c r="N55" s="3"/>
      <c r="O55" s="1"/>
      <c r="P55" s="1"/>
      <c r="Q55" s="1"/>
    </row>
    <row r="56" spans="1:17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3"/>
      <c r="N56" s="3"/>
      <c r="O56" s="1"/>
      <c r="P56" s="1"/>
      <c r="Q56" s="1"/>
    </row>
    <row r="57" spans="1:1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3"/>
      <c r="N57" s="3"/>
      <c r="O57" s="1"/>
      <c r="P57" s="1"/>
      <c r="Q57" s="1"/>
    </row>
    <row r="58" spans="1:17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3"/>
      <c r="N58" s="3"/>
      <c r="O58" s="1"/>
      <c r="P58" s="1"/>
      <c r="Q58" s="1"/>
    </row>
    <row r="59" spans="1:17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3"/>
      <c r="N59" s="3"/>
      <c r="O59" s="1"/>
      <c r="P59" s="1"/>
      <c r="Q59" s="1"/>
    </row>
    <row r="60" spans="1:17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3"/>
      <c r="N60" s="3"/>
      <c r="O60" s="1"/>
      <c r="P60" s="1"/>
      <c r="Q60" s="1"/>
    </row>
    <row r="61" spans="1:17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3"/>
      <c r="N61" s="3"/>
      <c r="O61" s="1"/>
      <c r="P61" s="1"/>
      <c r="Q61" s="1"/>
    </row>
    <row r="62" spans="1:17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3"/>
      <c r="N62" s="3"/>
      <c r="O62" s="1"/>
      <c r="P62" s="1"/>
      <c r="Q62" s="1"/>
    </row>
    <row r="63" spans="1:17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3"/>
      <c r="N63" s="3"/>
      <c r="O63" s="1"/>
      <c r="P63" s="1"/>
      <c r="Q63" s="1"/>
    </row>
    <row r="64" spans="1:17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3"/>
      <c r="N64" s="3"/>
      <c r="O64" s="1"/>
      <c r="P64" s="1"/>
      <c r="Q64" s="1"/>
    </row>
    <row r="65" spans="1:37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3"/>
      <c r="N65" s="3"/>
      <c r="O65" s="1"/>
      <c r="P65" s="1"/>
      <c r="Q65" s="1"/>
    </row>
    <row r="66" spans="1:37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3"/>
      <c r="N66" s="3"/>
      <c r="O66" s="1"/>
      <c r="P66" s="1"/>
      <c r="Q66" s="1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3"/>
      <c r="N67" s="3"/>
      <c r="O67" s="1"/>
      <c r="P67" s="1"/>
      <c r="Q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3"/>
      <c r="N68" s="3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3"/>
      <c r="N69" s="3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3"/>
      <c r="N70" s="3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3"/>
      <c r="N71" s="3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3"/>
      <c r="N72" s="3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3"/>
      <c r="N73" s="3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3"/>
      <c r="N74" s="3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3"/>
      <c r="N75" s="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3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3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3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3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3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3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3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"/>
      <c r="M993" s="3"/>
      <c r="N993" s="3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"/>
      <c r="M994" s="3"/>
      <c r="N994" s="3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"/>
      <c r="M995" s="3"/>
      <c r="N995" s="3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"/>
      <c r="M996" s="3"/>
      <c r="N996" s="3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</sheetData>
  <mergeCells count="91">
    <mergeCell ref="M34:Q35"/>
    <mergeCell ref="M36:Q37"/>
    <mergeCell ref="B29:C29"/>
    <mergeCell ref="B30:C31"/>
    <mergeCell ref="D30:I31"/>
    <mergeCell ref="J30:J31"/>
    <mergeCell ref="B32:L37"/>
    <mergeCell ref="M30:Q31"/>
    <mergeCell ref="M32:Q33"/>
    <mergeCell ref="D29:I29"/>
    <mergeCell ref="K29:L29"/>
    <mergeCell ref="M29:Q29"/>
    <mergeCell ref="P18:P19"/>
    <mergeCell ref="Q18:Q19"/>
    <mergeCell ref="O26:O27"/>
    <mergeCell ref="P26:P27"/>
    <mergeCell ref="Q26:Q27"/>
    <mergeCell ref="O18:O19"/>
    <mergeCell ref="B11:C11"/>
    <mergeCell ref="B12:C12"/>
    <mergeCell ref="B13:C13"/>
    <mergeCell ref="E22:E23"/>
    <mergeCell ref="B22:B25"/>
    <mergeCell ref="C24:C25"/>
    <mergeCell ref="E24:E25"/>
    <mergeCell ref="B15:B17"/>
    <mergeCell ref="C15:C17"/>
    <mergeCell ref="B26:B27"/>
    <mergeCell ref="C26:C27"/>
    <mergeCell ref="E26:E27"/>
    <mergeCell ref="C22:C23"/>
    <mergeCell ref="B18:B21"/>
    <mergeCell ref="C18:C19"/>
    <mergeCell ref="E18:E19"/>
    <mergeCell ref="E20:E21"/>
    <mergeCell ref="C20:C21"/>
    <mergeCell ref="N10:P10"/>
    <mergeCell ref="M9:Q9"/>
    <mergeCell ref="F15:F17"/>
    <mergeCell ref="G15:G17"/>
    <mergeCell ref="H15:H17"/>
    <mergeCell ref="J9:L14"/>
    <mergeCell ref="D11:I11"/>
    <mergeCell ref="I15:L16"/>
    <mergeCell ref="M15:N16"/>
    <mergeCell ref="D14:I14"/>
    <mergeCell ref="O16:O17"/>
    <mergeCell ref="P16:P17"/>
    <mergeCell ref="Q16:Q17"/>
    <mergeCell ref="D15:D17"/>
    <mergeCell ref="E15:E17"/>
    <mergeCell ref="U14:V14"/>
    <mergeCell ref="U15:V15"/>
    <mergeCell ref="U16:V16"/>
    <mergeCell ref="U17:V17"/>
    <mergeCell ref="O24:O25"/>
    <mergeCell ref="P24:P25"/>
    <mergeCell ref="Q24:Q25"/>
    <mergeCell ref="O20:O21"/>
    <mergeCell ref="P20:P21"/>
    <mergeCell ref="Q20:Q21"/>
    <mergeCell ref="O22:O23"/>
    <mergeCell ref="P22:P23"/>
    <mergeCell ref="Q22:Q23"/>
    <mergeCell ref="U22:V22"/>
    <mergeCell ref="N14:P14"/>
    <mergeCell ref="O15:Q15"/>
    <mergeCell ref="U11:W11"/>
    <mergeCell ref="D12:I12"/>
    <mergeCell ref="N12:P12"/>
    <mergeCell ref="U12:W12"/>
    <mergeCell ref="D13:I13"/>
    <mergeCell ref="N13:P13"/>
    <mergeCell ref="U13:W13"/>
    <mergeCell ref="N11:P11"/>
    <mergeCell ref="T9:X9"/>
    <mergeCell ref="B10:C10"/>
    <mergeCell ref="D10:I10"/>
    <mergeCell ref="B9:C9"/>
    <mergeCell ref="B2:C5"/>
    <mergeCell ref="D2:K3"/>
    <mergeCell ref="L2:O2"/>
    <mergeCell ref="P2:Q5"/>
    <mergeCell ref="L3:O3"/>
    <mergeCell ref="D4:K5"/>
    <mergeCell ref="L4:O4"/>
    <mergeCell ref="L5:O5"/>
    <mergeCell ref="C6:Q6"/>
    <mergeCell ref="D7:Q7"/>
    <mergeCell ref="D8:Q8"/>
    <mergeCell ref="D9:I9"/>
  </mergeCells>
  <pageMargins left="0.62992125984251968" right="0.19685039370078741" top="0.23622047244094491" bottom="0.19685039370078741" header="0" footer="0"/>
  <pageSetup paperSize="9" scale="50" orientation="landscape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ADUL1 10011</vt:lpstr>
      <vt:lpstr>ADUL2 10012</vt:lpstr>
      <vt:lpstr>P. EXT 10013</vt:lpstr>
      <vt:lpstr>H. CALLE 10014</vt:lpstr>
      <vt:lpstr>DISC 10056</vt:lpstr>
      <vt:lpstr>DISC 10055</vt:lpstr>
      <vt:lpstr>DISC 10061</vt:lpstr>
      <vt:lpstr>VICT10063</vt:lpstr>
      <vt:lpstr>ETNIAS 10071</vt:lpstr>
      <vt:lpstr>ETNIAS 10077</vt:lpstr>
      <vt:lpstr>CONTRATOS ETNIAS</vt:lpstr>
      <vt:lpstr>MUJER 10015</vt:lpstr>
      <vt:lpstr>MUJER 10016</vt:lpstr>
      <vt:lpstr>LGBTI 10017</vt:lpstr>
      <vt:lpstr>LGBTI 10018</vt:lpstr>
      <vt:lpstr>RELACION CONTRATOS MUJER </vt:lpstr>
      <vt:lpstr>NNA 0021</vt:lpstr>
      <vt:lpstr>NNA 0059</vt:lpstr>
      <vt:lpstr>JUV 0019</vt:lpstr>
      <vt:lpstr>JUV 0020</vt:lpstr>
      <vt:lpstr>RELACION CONTRATOS NN JUVENTUD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</dc:creator>
  <cp:lastModifiedBy>ARGENIS01</cp:lastModifiedBy>
  <dcterms:created xsi:type="dcterms:W3CDTF">2017-08-24T15:03:39Z</dcterms:created>
  <dcterms:modified xsi:type="dcterms:W3CDTF">2024-11-28T17:02:06Z</dcterms:modified>
</cp:coreProperties>
</file>