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UDITORIAS Y COMPROMISOS AÑO 2024\PLAN ANUAL DE AUDITORIA\PLAN  DE AUDITORIA  2025\"/>
    </mc:Choice>
  </mc:AlternateContent>
  <xr:revisionPtr revIDLastSave="0" documentId="13_ncr:1_{C297D4A2-103C-419C-AB21-06D1DE1FC4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iclo rotación auditori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7" i="1"/>
  <c r="F24" i="1"/>
  <c r="F22" i="1"/>
  <c r="F19" i="1"/>
  <c r="F16" i="1"/>
  <c r="F12" i="1"/>
  <c r="F10" i="1"/>
  <c r="F9" i="1"/>
  <c r="F8" i="1"/>
  <c r="F4" i="1"/>
  <c r="B27" i="1" l="1"/>
  <c r="C27" i="1"/>
  <c r="D27" i="1"/>
  <c r="E27" i="1"/>
  <c r="G27" i="1"/>
  <c r="H27" i="1"/>
  <c r="I27" i="1"/>
  <c r="G21" i="1"/>
  <c r="G15" i="1"/>
  <c r="G16" i="1"/>
  <c r="G14" i="1"/>
  <c r="G13" i="1"/>
  <c r="G12" i="1"/>
  <c r="G10" i="1"/>
  <c r="G9" i="1"/>
  <c r="G7" i="1"/>
  <c r="G6" i="1"/>
  <c r="G4" i="1"/>
  <c r="D15" i="1"/>
  <c r="G22" i="1"/>
  <c r="D22" i="1"/>
  <c r="D23" i="1"/>
  <c r="D24" i="1"/>
  <c r="D25" i="1"/>
  <c r="D26" i="1"/>
  <c r="D28" i="1"/>
  <c r="D21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4" i="1"/>
  <c r="D20" i="1"/>
  <c r="D19" i="1"/>
  <c r="H19" i="1"/>
  <c r="H23" i="1"/>
  <c r="H22" i="1"/>
  <c r="H11" i="1"/>
  <c r="F28" i="1"/>
  <c r="H28" i="1"/>
  <c r="G28" i="1"/>
  <c r="G26" i="1"/>
  <c r="G25" i="1"/>
  <c r="G24" i="1"/>
  <c r="G23" i="1"/>
  <c r="G20" i="1"/>
  <c r="G19" i="1"/>
  <c r="G18" i="1"/>
  <c r="G17" i="1"/>
  <c r="G11" i="1"/>
  <c r="G8" i="1"/>
  <c r="G5" i="1"/>
  <c r="H26" i="1"/>
  <c r="H25" i="1"/>
  <c r="H24" i="1"/>
  <c r="H21" i="1"/>
  <c r="H20" i="1"/>
  <c r="H18" i="1"/>
  <c r="H17" i="1"/>
  <c r="H16" i="1"/>
  <c r="H15" i="1"/>
  <c r="H14" i="1"/>
  <c r="H13" i="1"/>
  <c r="H12" i="1"/>
  <c r="H10" i="1"/>
  <c r="H9" i="1"/>
  <c r="H8" i="1"/>
  <c r="H7" i="1"/>
  <c r="H6" i="1"/>
  <c r="H5" i="1"/>
  <c r="H4" i="1"/>
  <c r="E28" i="1"/>
  <c r="E25" i="1"/>
  <c r="E24" i="1"/>
  <c r="E20" i="1"/>
  <c r="E18" i="1"/>
  <c r="E15" i="1"/>
  <c r="E10" i="1"/>
  <c r="E9" i="1"/>
  <c r="E8" i="1"/>
  <c r="E7" i="1"/>
  <c r="E6" i="1"/>
  <c r="C28" i="1" l="1"/>
  <c r="C26" i="1"/>
  <c r="C25" i="1"/>
  <c r="C24" i="1"/>
  <c r="C22" i="1"/>
  <c r="C20" i="1"/>
  <c r="C19" i="1"/>
  <c r="C17" i="1"/>
  <c r="C18" i="1"/>
  <c r="C15" i="1"/>
  <c r="C14" i="1"/>
  <c r="C13" i="1"/>
  <c r="C12" i="1"/>
  <c r="C9" i="1"/>
  <c r="C8" i="1"/>
  <c r="C5" i="1"/>
  <c r="C4" i="1"/>
  <c r="C21" i="1" l="1"/>
  <c r="C16" i="1"/>
  <c r="C11" i="1"/>
  <c r="C10" i="1"/>
  <c r="C7" i="1"/>
  <c r="C6" i="1"/>
  <c r="C23" i="1"/>
  <c r="B28" i="1"/>
  <c r="I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E4" i="1" l="1"/>
  <c r="E26" i="1" l="1"/>
  <c r="E23" i="1"/>
  <c r="E22" i="1"/>
  <c r="E21" i="1"/>
  <c r="E19" i="1"/>
  <c r="E17" i="1"/>
  <c r="E16" i="1"/>
  <c r="E14" i="1"/>
  <c r="E13" i="1"/>
  <c r="E12" i="1"/>
  <c r="E11" i="1"/>
  <c r="E5" i="1"/>
  <c r="F26" i="1" l="1"/>
  <c r="F25" i="1"/>
  <c r="F23" i="1"/>
  <c r="F21" i="1"/>
  <c r="F20" i="1"/>
  <c r="F18" i="1"/>
  <c r="F17" i="1"/>
  <c r="F15" i="1"/>
  <c r="F14" i="1"/>
  <c r="F11" i="1"/>
  <c r="F7" i="1"/>
  <c r="F6" i="1"/>
  <c r="F5" i="1"/>
  <c r="I23" i="1" l="1"/>
  <c r="I15" i="1"/>
  <c r="I7" i="1"/>
  <c r="I6" i="1"/>
  <c r="I14" i="1" l="1"/>
  <c r="I8" i="1"/>
  <c r="I17" i="1"/>
  <c r="I18" i="1"/>
  <c r="I26" i="1"/>
  <c r="I9" i="1"/>
  <c r="I10" i="1"/>
  <c r="I25" i="1"/>
  <c r="I20" i="1"/>
  <c r="I4" i="1"/>
  <c r="I13" i="1"/>
  <c r="I21" i="1"/>
  <c r="I11" i="1"/>
  <c r="I22" i="1"/>
  <c r="I5" i="1"/>
  <c r="I19" i="1"/>
  <c r="I12" i="1"/>
  <c r="I16" i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Asomeritos</author>
    <author>Carmen Rosa</author>
    <author>CARMEN</author>
  </authors>
  <commentList>
    <comment ref="J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SEGÚN LA CRITICIDAD: extrema cada año, alta cada 2 años, media cada 3 años y baja no se audita. 
</t>
        </r>
      </text>
    </comment>
    <comment ref="C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establecer los rangos de calificación de 1 a 5… Recuerda que si es reciente debe ser menor  entre más años debe aumentar para este criterio. 
1= 1años de auditado
2= 2 años de auditado
3= 3 años de auditado
4= 4 años de auditado
5= 5 años auditado
</t>
        </r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los procesos: contractual, financiero y talento humano, se califican con 5 porque por ley se deben auditarse cada año. a sí mismo se aclara que para la priorización se dara mayor puntución a los misionales. El de atención al ciudadano se calificó con 5 porque el procedimiento de PQR se evalúa anualmente y el PM de AGN se le hace seguimiento trimestral. </t>
        </r>
      </text>
    </comment>
    <comment ref="D3" authorId="1" shapeId="0" xr:uid="{AA49A6AB-E934-4F73-97C5-B88734BE7309}">
      <text>
        <r>
          <rPr>
            <sz val="9"/>
            <color indexed="81"/>
            <rFont val="Tahoma"/>
            <family val="2"/>
          </rPr>
          <t xml:space="preserve">evaluarlo de 1 a 5, si el proceso tiene hallazgos repetitivos  se determina con mayor criticidad, es decir 5  si no tiene  hallazgos repetitivos la criticidad es menor es decir  1 
</t>
        </r>
      </text>
    </comment>
    <comment ref="E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Planes de mejoramiento con hallazgos abiertos y avance de cumplimiento del  90% Establecer los rangos para calificar de 1 a 5      entre mayor cumplimiento menor calificación 
1= entre x y X de cumplimiento 
2= entre x y X de cumplimiento
3= entre x y X de cumplimiento
4= entre x y X de cumplimiento
5= entre x y X de cumplimiento</t>
        </r>
      </text>
    </comment>
    <comment ref="F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Establecer los rangos de presupuesto asignado para los aspectos a evaluar  respecto al presupuesto general.  para Niveles de evaluación  1 a 5. 
Ojo entre mayor porcentaje mayor calificación 
</t>
        </r>
      </text>
    </comment>
    <comment ref="G3" authorId="0" shapeId="0" xr:uid="{00000000-0006-0000-0000-000005000000}">
      <text>
        <r>
          <rPr>
            <sz val="9"/>
            <color indexed="81"/>
            <rFont val="Tahoma"/>
            <family val="2"/>
          </rPr>
          <t>Establecer nveles de 1 a 5. según el número de  objetivos estratégicos o metas asociados al proceso a auditar. 
Establecer la calificación de 1 a 5 por número de metas en el plan de desarrollo</t>
        </r>
      </text>
    </comment>
    <comment ref="H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Número de veces en que temas relacionados con el proceso a auditar,  han sido puestos a consideración en el CCI  y a su vez,  han sido objeto de seguimiento por requerimiento de la alta dirección en comité directivo o solicitados por el representante legal  
</t>
        </r>
      </text>
    </comment>
    <comment ref="F4" authorId="1" shapeId="0" xr:uid="{682A19DC-C9A7-4A2C-AFBF-C4F6A0398F87}">
      <text>
        <r>
          <rPr>
            <sz val="9"/>
            <color indexed="81"/>
            <rFont val="Tahoma"/>
            <charset val="1"/>
          </rPr>
          <t xml:space="preserve">1,58% del total del presupuesto
</t>
        </r>
      </text>
    </comment>
    <comment ref="G4" authorId="1" shapeId="0" xr:uid="{1DA7C1D6-FB61-4974-8330-0BFEF47E6D08}">
      <text>
        <r>
          <rPr>
            <sz val="9"/>
            <color indexed="81"/>
            <rFont val="Tahoma"/>
            <charset val="1"/>
          </rPr>
          <t xml:space="preserve">tiene 17 metas en el plan de desarrollo
</t>
        </r>
      </text>
    </comment>
    <comment ref="G5" authorId="1" shapeId="0" xr:uid="{B6BECB5E-A081-4D30-9B15-14257BADDF5E}">
      <text>
        <r>
          <rPr>
            <sz val="9"/>
            <color indexed="81"/>
            <rFont val="Tahoma"/>
            <charset val="1"/>
          </rPr>
          <t xml:space="preserve">1
</t>
        </r>
      </text>
    </comment>
    <comment ref="F6" authorId="1" shapeId="0" xr:uid="{0F54AED9-FC8D-497E-9CC3-F836821F917A}">
      <text>
        <r>
          <rPr>
            <sz val="9"/>
            <color indexed="81"/>
            <rFont val="Tahoma"/>
            <charset val="1"/>
          </rPr>
          <t xml:space="preserve">44,69% del total de presupuestio
</t>
        </r>
      </text>
    </comment>
    <comment ref="G6" authorId="1" shapeId="0" xr:uid="{89A74CFD-651F-4D3C-8F45-3F3A2B9F7F2B}">
      <text>
        <r>
          <rPr>
            <sz val="9"/>
            <color indexed="81"/>
            <rFont val="Tahoma"/>
            <charset val="1"/>
          </rPr>
          <t xml:space="preserve">tiene 27 metas en el plan de desarrollo
</t>
        </r>
      </text>
    </comment>
    <comment ref="F7" authorId="1" shapeId="0" xr:uid="{5274A11E-D2E2-449D-A04C-884EC7E95B16}">
      <text>
        <r>
          <rPr>
            <sz val="9"/>
            <color indexed="81"/>
            <rFont val="Tahoma"/>
            <charset val="1"/>
          </rPr>
          <t xml:space="preserve">40,28% del total del presupuesto
</t>
        </r>
      </text>
    </comment>
    <comment ref="G7" authorId="1" shapeId="0" xr:uid="{C5BF7BBC-976F-485E-B9AB-4732DA193188}">
      <text>
        <r>
          <rPr>
            <sz val="9"/>
            <color indexed="81"/>
            <rFont val="Tahoma"/>
            <charset val="1"/>
          </rPr>
          <t xml:space="preserve">tiene 25 metas 
</t>
        </r>
      </text>
    </comment>
    <comment ref="H7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Jornada unica, obras 
</t>
        </r>
      </text>
    </comment>
    <comment ref="F8" authorId="1" shapeId="0" xr:uid="{5511E6B7-C103-4DD4-A203-E7004967CC35}">
      <text>
        <r>
          <rPr>
            <sz val="9"/>
            <color indexed="81"/>
            <rFont val="Tahoma"/>
            <charset val="1"/>
          </rPr>
          <t xml:space="preserve">1,58% del total del presupuesto
</t>
        </r>
      </text>
    </comment>
    <comment ref="G8" authorId="1" shapeId="0" xr:uid="{6213F068-CBC5-4674-A3B1-9A176B3A1F8C}">
      <text>
        <r>
          <rPr>
            <sz val="9"/>
            <color indexed="81"/>
            <rFont val="Tahoma"/>
            <charset val="1"/>
          </rPr>
          <t xml:space="preserve">tiene 46 metas en el PD
</t>
        </r>
      </text>
    </comment>
    <comment ref="H8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Programa ninos niñas y adolescentes 
</t>
        </r>
      </text>
    </comment>
    <comment ref="F9" authorId="1" shapeId="0" xr:uid="{4554263C-3E3C-434E-AAEA-DB4A59D618C8}">
      <text>
        <r>
          <rPr>
            <sz val="9"/>
            <color indexed="81"/>
            <rFont val="Tahoma"/>
            <charset val="1"/>
          </rPr>
          <t xml:space="preserve">1,11% del total del presupuesto
</t>
        </r>
      </text>
    </comment>
    <comment ref="G9" authorId="1" shapeId="0" xr:uid="{21A9CCEA-D8AC-4B29-81A8-4F1ADA295E02}">
      <text>
        <r>
          <rPr>
            <sz val="9"/>
            <color indexed="81"/>
            <rFont val="Tahoma"/>
            <charset val="1"/>
          </rPr>
          <t xml:space="preserve">11 metas en el PD
</t>
        </r>
      </text>
    </comment>
    <comment ref="F10" authorId="1" shapeId="0" xr:uid="{8E1AD217-736C-4C20-A024-1555916CAE3D}">
      <text>
        <r>
          <rPr>
            <sz val="9"/>
            <color indexed="81"/>
            <rFont val="Tahoma"/>
            <charset val="1"/>
          </rPr>
          <t xml:space="preserve">4,65% del total del presupuesto
</t>
        </r>
      </text>
    </comment>
    <comment ref="G10" authorId="1" shapeId="0" xr:uid="{11B94142-239D-4D5A-AD12-FE415A927EBE}">
      <text>
        <r>
          <rPr>
            <sz val="9"/>
            <color indexed="81"/>
            <rFont val="Tahoma"/>
            <charset val="1"/>
          </rPr>
          <t xml:space="preserve">tiene 24 metas en el PD
</t>
        </r>
      </text>
    </comment>
    <comment ref="F11" authorId="1" shapeId="0" xr:uid="{2B57BCEF-B5CE-470D-B2AA-8179F84CF86D}">
      <text>
        <r>
          <rPr>
            <sz val="9"/>
            <color indexed="81"/>
            <rFont val="Tahoma"/>
            <charset val="1"/>
          </rPr>
          <t xml:space="preserve">0,44% del total del presupuesto
</t>
        </r>
      </text>
    </comment>
    <comment ref="G11" authorId="1" shapeId="0" xr:uid="{9410329E-4BC0-465C-B1CA-08514C7BC668}">
      <text>
        <r>
          <rPr>
            <sz val="9"/>
            <color indexed="81"/>
            <rFont val="Tahoma"/>
            <charset val="1"/>
          </rPr>
          <t xml:space="preserve">20 metas en el PD
</t>
        </r>
      </text>
    </comment>
    <comment ref="F12" authorId="1" shapeId="0" xr:uid="{1ADD6C87-78DC-47FA-8726-555496872688}">
      <text>
        <r>
          <rPr>
            <sz val="9"/>
            <color indexed="81"/>
            <rFont val="Tahoma"/>
            <charset val="1"/>
          </rPr>
          <t xml:space="preserve">0,70% del Presupuesto
</t>
        </r>
      </text>
    </comment>
    <comment ref="G12" authorId="1" shapeId="0" xr:uid="{1A88F449-0993-4BBE-92F3-DEED79BE9622}">
      <text>
        <r>
          <rPr>
            <sz val="9"/>
            <color indexed="81"/>
            <rFont val="Tahoma"/>
            <charset val="1"/>
          </rPr>
          <t xml:space="preserve">36 metas en el PD
</t>
        </r>
      </text>
    </comment>
    <comment ref="F13" authorId="1" shapeId="0" xr:uid="{DC882AF3-C286-4203-BF08-DB3B388B18C4}">
      <text>
        <r>
          <rPr>
            <sz val="9"/>
            <color indexed="81"/>
            <rFont val="Tahoma"/>
            <charset val="1"/>
          </rPr>
          <t xml:space="preserve">1,25% del total del presupuesto ( se suma agricultura y desarrollo econpomico)
</t>
        </r>
      </text>
    </comment>
    <comment ref="G13" authorId="1" shapeId="0" xr:uid="{562C7B27-1EA2-4EFF-A5B9-C699AD59AD09}">
      <text>
        <r>
          <rPr>
            <sz val="9"/>
            <color indexed="81"/>
            <rFont val="Tahoma"/>
            <charset val="1"/>
          </rPr>
          <t xml:space="preserve">16 metas en el PD
</t>
        </r>
      </text>
    </comment>
    <comment ref="F14" authorId="1" shapeId="0" xr:uid="{CD05A472-D319-48C3-B50A-C4FE4490791F}">
      <text>
        <r>
          <rPr>
            <sz val="9"/>
            <color indexed="81"/>
            <rFont val="Tahoma"/>
            <charset val="1"/>
          </rPr>
          <t xml:space="preserve">0,23% del total del presupuesto
</t>
        </r>
      </text>
    </comment>
    <comment ref="G14" authorId="1" shapeId="0" xr:uid="{F8DDDC32-1198-4DDD-8DAC-5708EB374C2D}">
      <text>
        <r>
          <rPr>
            <sz val="9"/>
            <color indexed="81"/>
            <rFont val="Tahoma"/>
            <charset val="1"/>
          </rPr>
          <t xml:space="preserve">15 metas en el PD
</t>
        </r>
      </text>
    </comment>
    <comment ref="F15" authorId="1" shapeId="0" xr:uid="{DC306492-6511-4BC3-B5F4-84BD981653D8}">
      <text>
        <r>
          <rPr>
            <sz val="9"/>
            <color indexed="81"/>
            <rFont val="Tahoma"/>
            <charset val="1"/>
          </rPr>
          <t xml:space="preserve">0,10% del total del presupuesto
</t>
        </r>
      </text>
    </comment>
    <comment ref="G15" authorId="1" shapeId="0" xr:uid="{8E7FF1A6-C045-42BE-9D2B-4B170C38A2DA}">
      <text>
        <r>
          <rPr>
            <sz val="9"/>
            <color indexed="81"/>
            <rFont val="Tahoma"/>
            <charset val="1"/>
          </rPr>
          <t xml:space="preserve">6 metas del PD
</t>
        </r>
      </text>
    </comment>
    <comment ref="F16" authorId="1" shapeId="0" xr:uid="{E9BE0218-59EC-482A-97D3-40DB0C8F9321}">
      <text>
        <r>
          <rPr>
            <sz val="9"/>
            <color indexed="81"/>
            <rFont val="Tahoma"/>
            <charset val="1"/>
          </rPr>
          <t xml:space="preserve">2,98% del total presupuestado
</t>
        </r>
      </text>
    </comment>
    <comment ref="G16" authorId="1" shapeId="0" xr:uid="{F53518BD-BAAF-4E60-95BB-4F7434D08000}">
      <text>
        <r>
          <rPr>
            <sz val="9"/>
            <color indexed="81"/>
            <rFont val="Tahoma"/>
            <charset val="1"/>
          </rPr>
          <t xml:space="preserve">42 metas del PD
</t>
        </r>
      </text>
    </comment>
    <comment ref="H16" authorId="2" shapeId="0" xr:uid="{B83A66E2-034C-439B-BAFA-FC56B6DC48BB}">
      <text>
        <r>
          <rPr>
            <sz val="9"/>
            <color indexed="81"/>
            <rFont val="Tahoma"/>
            <family val="2"/>
          </rPr>
          <t xml:space="preserve">PLAN DE MEJORA DE LA CM ( Queda permanente)
</t>
        </r>
      </text>
    </comment>
    <comment ref="I16" authorId="2" shapeId="0" xr:uid="{05C51626-3916-419E-BF70-F38553986CAF}">
      <text>
        <r>
          <rPr>
            <sz val="9"/>
            <color indexed="81"/>
            <rFont val="Tahoma"/>
            <family val="2"/>
          </rPr>
          <t xml:space="preserve">x pm con la CM 
</t>
        </r>
      </text>
    </comment>
    <comment ref="F18" authorId="1" shapeId="0" xr:uid="{B303CDA4-B6CD-47B5-ABE6-AED904BAF664}">
      <text>
        <r>
          <rPr>
            <sz val="9"/>
            <color indexed="81"/>
            <rFont val="Tahoma"/>
            <charset val="1"/>
          </rPr>
          <t xml:space="preserve">0,19% del total del presupuesto
</t>
        </r>
      </text>
    </comment>
    <comment ref="F20" authorId="1" shapeId="0" xr:uid="{0A654B2F-F374-44E2-BBAD-F3957684859C}">
      <text>
        <r>
          <rPr>
            <sz val="9"/>
            <color indexed="81"/>
            <rFont val="Tahoma"/>
            <charset val="1"/>
          </rPr>
          <t xml:space="preserve">0,19% del total del presupuesto
</t>
        </r>
      </text>
    </comment>
    <comment ref="F21" authorId="1" shapeId="0" xr:uid="{A831FED1-02EF-4639-A367-5ECFD6325A23}">
      <text>
        <r>
          <rPr>
            <sz val="9"/>
            <color indexed="81"/>
            <rFont val="Tahoma"/>
            <charset val="1"/>
          </rPr>
          <t xml:space="preserve">0,23% del total del presupuesto
</t>
        </r>
      </text>
    </comment>
    <comment ref="G21" authorId="1" shapeId="0" xr:uid="{FD9E0E02-0C96-41CE-8239-6ABF42D589A8}">
      <text>
        <r>
          <rPr>
            <sz val="9"/>
            <color indexed="81"/>
            <rFont val="Tahoma"/>
            <charset val="1"/>
          </rPr>
          <t xml:space="preserve">15 netas del PD
</t>
        </r>
      </text>
    </comment>
    <comment ref="F24" authorId="1" shapeId="0" xr:uid="{E7489160-8D75-4E08-8C29-DAF1F27063D9}">
      <text>
        <r>
          <rPr>
            <sz val="9"/>
            <color indexed="81"/>
            <rFont val="Tahoma"/>
            <charset val="1"/>
          </rPr>
          <t xml:space="preserve">0,19% del total del presupuesto
</t>
        </r>
      </text>
    </comment>
    <comment ref="F25" authorId="1" shapeId="0" xr:uid="{B74A7A06-7F40-4814-B312-F6E7AC997B74}">
      <text>
        <r>
          <rPr>
            <sz val="9"/>
            <color indexed="81"/>
            <rFont val="Tahoma"/>
            <charset val="1"/>
          </rPr>
          <t xml:space="preserve">0,23% del total del presupuesto
</t>
        </r>
      </text>
    </comment>
    <comment ref="F27" authorId="1" shapeId="0" xr:uid="{EC4F2295-73D8-4F5B-9A87-7DC51AA4A18A}">
      <text>
        <r>
          <rPr>
            <sz val="9"/>
            <color indexed="81"/>
            <rFont val="Tahoma"/>
            <charset val="1"/>
          </rPr>
          <t xml:space="preserve">1,58% del total del presupuesto
</t>
        </r>
      </text>
    </comment>
    <comment ref="F28" authorId="1" shapeId="0" xr:uid="{E73A575B-67D8-482C-8D1A-8D55AAF8B436}">
      <text>
        <r>
          <rPr>
            <sz val="9"/>
            <color indexed="81"/>
            <rFont val="Tahoma"/>
            <charset val="1"/>
          </rPr>
          <t xml:space="preserve">0,70%
</t>
        </r>
      </text>
    </comment>
  </commentList>
</comments>
</file>

<file path=xl/sharedStrings.xml><?xml version="1.0" encoding="utf-8"?>
<sst xmlns="http://schemas.openxmlformats.org/spreadsheetml/2006/main" count="75" uniqueCount="47">
  <si>
    <t xml:space="preserve">Unidad auditable: Proceso, proyecto, programa, etc.  </t>
  </si>
  <si>
    <t>PRIORIZACIÓN DE AUDITORIAS  BASADA EN RIESGOS ( pesos por criterio en %)</t>
  </si>
  <si>
    <t>Impacto en el presupuesto  (20%)</t>
  </si>
  <si>
    <t>Riesgo Inherente (15%)</t>
  </si>
  <si>
    <t xml:space="preserve">CICLO DE ROTACIÓN  DE AUDITORIAS </t>
  </si>
  <si>
    <t xml:space="preserve">PLANEACIÓN DE LAS AUDITORIAS BASADAS EN RIESGOS </t>
  </si>
  <si>
    <t xml:space="preserve">Sistema integrado de gestión </t>
  </si>
  <si>
    <t>Gestión de salud</t>
  </si>
  <si>
    <t>Gestión educativa</t>
  </si>
  <si>
    <t>Gestión Social y Comunitaria</t>
  </si>
  <si>
    <t>Gestión de Infraestructura y Obras Públicas</t>
  </si>
  <si>
    <t xml:space="preserve">Gestión Artística y Cultural </t>
  </si>
  <si>
    <t xml:space="preserve">Gestión de la Gobernalidad, Participación y Convivencia Ciudadana  </t>
  </si>
  <si>
    <t>Gestión  de Desarrollo Económico y la Competetividad</t>
  </si>
  <si>
    <t>Gestión de Innovación y Tic</t>
  </si>
  <si>
    <t>Gestión del servicio y atención al ciudadano</t>
  </si>
  <si>
    <t xml:space="preserve">Gestión Ambiental </t>
  </si>
  <si>
    <t>Gestión Jurídica</t>
  </si>
  <si>
    <t xml:space="preserve">Gestión de Recursos Físicos </t>
  </si>
  <si>
    <t xml:space="preserve">Gestión Contractual </t>
  </si>
  <si>
    <t xml:space="preserve">Gestión Documental </t>
  </si>
  <si>
    <t>Gestión de Infraestructura Tecnológica</t>
  </si>
  <si>
    <t xml:space="preserve">Gestión de Hacienda Pública </t>
  </si>
  <si>
    <t xml:space="preserve">Gestión y Control Disciplinario </t>
  </si>
  <si>
    <t>Gestión Humana</t>
  </si>
  <si>
    <t xml:space="preserve">Gestión de Información Y comunicación </t>
  </si>
  <si>
    <t xml:space="preserve">Gestión de Evaluación y Seguimiento </t>
  </si>
  <si>
    <t xml:space="preserve">Gestión de Tránsito y Movilidad </t>
  </si>
  <si>
    <t xml:space="preserve">NIVEL DE CRITICIDAD PARA PRIORIZAR  </t>
  </si>
  <si>
    <t>Planeación Estratégica y territorial</t>
  </si>
  <si>
    <t>Resultado de cumplimiento de planes de mejoramiento: CGR,CM, OCI (producto de auditorias)  ( 10%)</t>
  </si>
  <si>
    <t>última vez auditado (10%)</t>
  </si>
  <si>
    <t>ALTA</t>
  </si>
  <si>
    <t>MEDIA</t>
  </si>
  <si>
    <t>SI</t>
  </si>
  <si>
    <t xml:space="preserve">Obligatoria </t>
  </si>
  <si>
    <t>Reporte Furag</t>
  </si>
  <si>
    <t xml:space="preserve">Gestión catastral </t>
  </si>
  <si>
    <t xml:space="preserve">Gestión de participación ciudadana </t>
  </si>
  <si>
    <t>Recurrencia de los hallazgos de las auditorias internas y externas   (10%)</t>
  </si>
  <si>
    <t>Interés de la alta dirección Y/o nivel directivo ( 15%)</t>
  </si>
  <si>
    <r>
      <t xml:space="preserve">Impacto en los objetivos estratégicos  </t>
    </r>
    <r>
      <rPr>
        <b/>
        <sz val="11"/>
        <color rgb="FFFF0000"/>
        <rFont val="Arial"/>
        <family val="2"/>
      </rPr>
      <t>(20%)</t>
    </r>
  </si>
  <si>
    <t>MATRIZ DE PRIORIZACIÓN DE AUDITORIAS BASADA EN RIESGOS  Y CICLO DE ROTACIÓN año 2025 - 2028</t>
  </si>
  <si>
    <t>AÑO 2025</t>
  </si>
  <si>
    <t>AÑO 2026</t>
  </si>
  <si>
    <t>AÑO 2027</t>
  </si>
  <si>
    <t>Programa de transparencia y etica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</si>
</sst>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/>
    <xf numFmtId="0" fontId="1" fillId="5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justify" vertical="top" wrapText="1"/>
    </xf>
    <xf numFmtId="165" fontId="0" fillId="0" borderId="1" xfId="0" applyNumberFormat="1" applyBorder="1"/>
    <xf numFmtId="0" fontId="0" fillId="7" borderId="1" xfId="0" applyFill="1" applyBorder="1"/>
    <xf numFmtId="0" fontId="0" fillId="7" borderId="1" xfId="0" applyFill="1" applyBorder="1" applyAlignment="1">
      <alignment horizontal="justify" vertical="top" wrapText="1"/>
    </xf>
    <xf numFmtId="0" fontId="0" fillId="6" borderId="1" xfId="0" applyFill="1" applyBorder="1"/>
    <xf numFmtId="0" fontId="0" fillId="8" borderId="1" xfId="0" applyFill="1" applyBorder="1"/>
    <xf numFmtId="0" fontId="0" fillId="8" borderId="5" xfId="0" applyFill="1" applyBorder="1"/>
    <xf numFmtId="0" fontId="1" fillId="9" borderId="4" xfId="0" applyFont="1" applyFill="1" applyBorder="1" applyAlignment="1">
      <alignment horizontal="justify" vertical="top" wrapText="1"/>
    </xf>
    <xf numFmtId="165" fontId="0" fillId="0" borderId="5" xfId="0" applyNumberFormat="1" applyBorder="1"/>
    <xf numFmtId="0" fontId="0" fillId="5" borderId="1" xfId="0" applyFill="1" applyBorder="1"/>
    <xf numFmtId="0" fontId="10" fillId="0" borderId="1" xfId="0" applyFont="1" applyBorder="1"/>
    <xf numFmtId="0" fontId="0" fillId="6" borderId="0" xfId="0" applyFill="1"/>
    <xf numFmtId="0" fontId="0" fillId="0" borderId="4" xfId="0" applyBorder="1" applyAlignment="1">
      <alignment horizontal="justify" vertical="top" wrapText="1"/>
    </xf>
    <xf numFmtId="0" fontId="0" fillId="0" borderId="4" xfId="0" applyBorder="1"/>
    <xf numFmtId="0" fontId="0" fillId="6" borderId="4" xfId="0" applyFill="1" applyBorder="1"/>
    <xf numFmtId="0" fontId="4" fillId="2" borderId="0" xfId="0" applyFont="1" applyFill="1" applyAlignment="1">
      <alignment horizontal="justify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5" fillId="4" borderId="0" xfId="0" applyFont="1" applyFill="1" applyAlignment="1">
      <alignment horizontal="justify" vertical="top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518026</xdr:colOff>
      <xdr:row>2</xdr:row>
      <xdr:rowOff>501315</xdr:rowOff>
    </xdr:from>
    <xdr:to>
      <xdr:col>18</xdr:col>
      <xdr:colOff>451182</xdr:colOff>
      <xdr:row>14</xdr:row>
      <xdr:rowOff>270653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4605" y="1386973"/>
          <a:ext cx="3776579" cy="3855977"/>
        </a:xfrm>
        <a:prstGeom prst="rect">
          <a:avLst/>
        </a:prstGeom>
      </xdr:spPr>
    </xdr:pic>
    <xdr:clientData/>
  </xdr:twoCellAnchor>
  <xdr:twoCellAnchor>
    <xdr:from>
      <xdr:col>17</xdr:col>
      <xdr:colOff>751975</xdr:colOff>
      <xdr:row>2</xdr:row>
      <xdr:rowOff>902369</xdr:rowOff>
    </xdr:from>
    <xdr:to>
      <xdr:col>20</xdr:col>
      <xdr:colOff>233949</xdr:colOff>
      <xdr:row>2</xdr:row>
      <xdr:rowOff>1453816</xdr:rowOff>
    </xdr:to>
    <xdr:sp macro="" textlink="">
      <xdr:nvSpPr>
        <xdr:cNvPr id="4" name="Flecha en 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03291" y="1788027"/>
          <a:ext cx="1788026" cy="551447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183816</xdr:colOff>
      <xdr:row>2</xdr:row>
      <xdr:rowOff>1303421</xdr:rowOff>
    </xdr:from>
    <xdr:to>
      <xdr:col>20</xdr:col>
      <xdr:colOff>685132</xdr:colOff>
      <xdr:row>6</xdr:row>
      <xdr:rowOff>150395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272500" y="2189079"/>
          <a:ext cx="1270000" cy="93579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CICLO</a:t>
          </a:r>
          <a:r>
            <a:rPr lang="en-US" sz="1800" baseline="0"/>
            <a:t> DE ROTACIÓN 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3" zoomScaleNormal="100" workbookViewId="0">
      <selection activeCell="A7" sqref="A7:XFD7"/>
    </sheetView>
  </sheetViews>
  <sheetFormatPr baseColWidth="10" defaultRowHeight="14.4" x14ac:dyDescent="0.3"/>
  <cols>
    <col min="1" max="1" width="32.5546875" customWidth="1"/>
    <col min="2" max="3" width="14.109375" customWidth="1"/>
    <col min="4" max="4" width="20.44140625" customWidth="1"/>
    <col min="5" max="5" width="23.5546875" customWidth="1"/>
    <col min="6" max="6" width="14.88671875" customWidth="1"/>
    <col min="7" max="7" width="20.44140625" customWidth="1"/>
    <col min="8" max="8" width="20" customWidth="1"/>
    <col min="9" max="9" width="15.77734375" customWidth="1"/>
    <col min="10" max="10" width="22.33203125" customWidth="1"/>
    <col min="11" max="11" width="13.88671875" customWidth="1"/>
    <col min="12" max="12" width="13.44140625" customWidth="1"/>
    <col min="13" max="13" width="17.44140625" customWidth="1"/>
  </cols>
  <sheetData>
    <row r="1" spans="1:14" ht="19.2" customHeight="1" x14ac:dyDescent="0.3">
      <c r="A1" s="24" t="s">
        <v>42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</row>
    <row r="2" spans="1:14" ht="36.75" customHeight="1" x14ac:dyDescent="0.3">
      <c r="A2" s="26" t="s">
        <v>0</v>
      </c>
      <c r="B2" s="28" t="s">
        <v>1</v>
      </c>
      <c r="C2" s="29"/>
      <c r="D2" s="29"/>
      <c r="E2" s="29"/>
      <c r="F2" s="29"/>
      <c r="G2" s="29"/>
      <c r="H2" s="29"/>
      <c r="I2" s="30"/>
      <c r="J2" s="31" t="s">
        <v>4</v>
      </c>
      <c r="K2" s="23" t="s">
        <v>5</v>
      </c>
      <c r="L2" s="23"/>
      <c r="M2" s="23"/>
    </row>
    <row r="3" spans="1:14" ht="85.95" customHeight="1" x14ac:dyDescent="0.3">
      <c r="A3" s="27"/>
      <c r="B3" s="3" t="s">
        <v>3</v>
      </c>
      <c r="C3" s="4" t="s">
        <v>31</v>
      </c>
      <c r="D3" s="4" t="s">
        <v>39</v>
      </c>
      <c r="E3" s="15" t="s">
        <v>30</v>
      </c>
      <c r="F3" s="4" t="s">
        <v>2</v>
      </c>
      <c r="G3" s="4" t="s">
        <v>41</v>
      </c>
      <c r="H3" s="4" t="s">
        <v>40</v>
      </c>
      <c r="I3" s="7" t="s">
        <v>28</v>
      </c>
      <c r="J3" s="31"/>
      <c r="K3" s="3" t="s">
        <v>43</v>
      </c>
      <c r="L3" s="3" t="s">
        <v>44</v>
      </c>
      <c r="M3" s="1" t="s">
        <v>45</v>
      </c>
    </row>
    <row r="4" spans="1:14" ht="30" customHeight="1" x14ac:dyDescent="0.3">
      <c r="A4" s="5" t="s">
        <v>29</v>
      </c>
      <c r="B4" s="6">
        <f>(5*0.15)</f>
        <v>0.75</v>
      </c>
      <c r="C4" s="6">
        <f>(1*0.15)</f>
        <v>0.15</v>
      </c>
      <c r="D4" s="6">
        <f>(1*0.1)</f>
        <v>0.1</v>
      </c>
      <c r="E4" s="6">
        <f>(1*0.1)</f>
        <v>0.1</v>
      </c>
      <c r="F4" s="6">
        <f>3*0.2</f>
        <v>0.60000000000000009</v>
      </c>
      <c r="G4" s="6">
        <f>3*0.2</f>
        <v>0.60000000000000009</v>
      </c>
      <c r="H4" s="6">
        <f>(1*0.15)</f>
        <v>0.15</v>
      </c>
      <c r="I4" s="9">
        <f>SUM(B4:H4)</f>
        <v>2.4500000000000002</v>
      </c>
      <c r="J4" s="6" t="s">
        <v>33</v>
      </c>
      <c r="K4" s="6"/>
      <c r="L4" s="6"/>
      <c r="M4" s="6"/>
    </row>
    <row r="5" spans="1:14" x14ac:dyDescent="0.3">
      <c r="A5" s="5" t="s">
        <v>6</v>
      </c>
      <c r="B5" s="6">
        <f>(5*0.15)</f>
        <v>0.75</v>
      </c>
      <c r="C5" s="6">
        <f>(1*0.15)</f>
        <v>0.15</v>
      </c>
      <c r="D5" s="6">
        <f t="shared" ref="D5:D18" si="0">(1*0.1)</f>
        <v>0.1</v>
      </c>
      <c r="E5" s="6">
        <f>(1*0.1)</f>
        <v>0.1</v>
      </c>
      <c r="F5" s="6">
        <f>1*0.2</f>
        <v>0.2</v>
      </c>
      <c r="G5" s="6">
        <f>1*0.2</f>
        <v>0.2</v>
      </c>
      <c r="H5" s="6">
        <f>(1*0.15)</f>
        <v>0.15</v>
      </c>
      <c r="I5" s="9">
        <f t="shared" ref="I5:I28" si="1">SUM(B5:H5)</f>
        <v>1.65</v>
      </c>
      <c r="J5" s="6"/>
      <c r="K5" s="6"/>
      <c r="L5" s="6"/>
      <c r="M5" s="6"/>
    </row>
    <row r="6" spans="1:14" x14ac:dyDescent="0.3">
      <c r="A6" s="8" t="s">
        <v>7</v>
      </c>
      <c r="B6" s="6">
        <f>(5*0.15)</f>
        <v>0.75</v>
      </c>
      <c r="C6" s="6">
        <f>(4*0.1)</f>
        <v>0.4</v>
      </c>
      <c r="D6" s="6">
        <f t="shared" si="0"/>
        <v>0.1</v>
      </c>
      <c r="E6" s="6">
        <f>(3*0.1)</f>
        <v>0.30000000000000004</v>
      </c>
      <c r="F6" s="6">
        <f>5*0.2</f>
        <v>1</v>
      </c>
      <c r="G6" s="6">
        <f>4*0.2</f>
        <v>0.8</v>
      </c>
      <c r="H6" s="6">
        <f>(1*0.15)</f>
        <v>0.15</v>
      </c>
      <c r="I6" s="9">
        <f>SUM(B6:H6)</f>
        <v>3.4999999999999996</v>
      </c>
      <c r="J6" s="17" t="s">
        <v>32</v>
      </c>
      <c r="K6" s="12"/>
      <c r="L6" s="13" t="s">
        <v>34</v>
      </c>
      <c r="M6" s="6"/>
    </row>
    <row r="7" spans="1:14" x14ac:dyDescent="0.3">
      <c r="A7" s="8" t="s">
        <v>8</v>
      </c>
      <c r="B7" s="6">
        <f>(4*0.15)</f>
        <v>0.6</v>
      </c>
      <c r="C7" s="6">
        <f>(4*0.1)</f>
        <v>0.4</v>
      </c>
      <c r="D7" s="6">
        <f t="shared" si="0"/>
        <v>0.1</v>
      </c>
      <c r="E7" s="6">
        <f>(2*0.1)</f>
        <v>0.2</v>
      </c>
      <c r="F7" s="6">
        <f>5*0.2</f>
        <v>1</v>
      </c>
      <c r="G7" s="6">
        <f>4*0.2</f>
        <v>0.8</v>
      </c>
      <c r="H7" s="6">
        <f>(5*0.15)</f>
        <v>0.75</v>
      </c>
      <c r="I7" s="9">
        <f t="shared" si="1"/>
        <v>3.8499999999999996</v>
      </c>
      <c r="J7" s="17" t="s">
        <v>32</v>
      </c>
      <c r="K7" s="13" t="s">
        <v>34</v>
      </c>
      <c r="L7" s="12"/>
      <c r="M7" s="12"/>
    </row>
    <row r="8" spans="1:14" x14ac:dyDescent="0.3">
      <c r="A8" s="8" t="s">
        <v>9</v>
      </c>
      <c r="B8" s="6">
        <f>(5*0.15)</f>
        <v>0.75</v>
      </c>
      <c r="C8" s="6">
        <f>(2*0.1)</f>
        <v>0.2</v>
      </c>
      <c r="D8" s="6">
        <f t="shared" si="0"/>
        <v>0.1</v>
      </c>
      <c r="E8" s="6">
        <f>(3*0.1)</f>
        <v>0.30000000000000004</v>
      </c>
      <c r="F8" s="6">
        <f>3*0.2</f>
        <v>0.60000000000000009</v>
      </c>
      <c r="G8" s="6">
        <f>5*0.2</f>
        <v>1</v>
      </c>
      <c r="H8" s="6">
        <f>(3*0.15)</f>
        <v>0.44999999999999996</v>
      </c>
      <c r="I8" s="9">
        <f t="shared" si="1"/>
        <v>3.4000000000000004</v>
      </c>
      <c r="J8" s="17" t="s">
        <v>32</v>
      </c>
      <c r="K8" s="6"/>
      <c r="L8" s="12"/>
      <c r="M8" s="12"/>
    </row>
    <row r="9" spans="1:14" x14ac:dyDescent="0.3">
      <c r="A9" s="8" t="s">
        <v>11</v>
      </c>
      <c r="B9" s="6">
        <f>(5*0.15)</f>
        <v>0.75</v>
      </c>
      <c r="C9" s="12">
        <f>(2*0.15)</f>
        <v>0.3</v>
      </c>
      <c r="D9" s="6">
        <f t="shared" si="0"/>
        <v>0.1</v>
      </c>
      <c r="E9" s="13">
        <f>(2*0.1)</f>
        <v>0.2</v>
      </c>
      <c r="F9" s="6">
        <f>3*0.2</f>
        <v>0.60000000000000009</v>
      </c>
      <c r="G9" s="6">
        <f>3*0.2</f>
        <v>0.60000000000000009</v>
      </c>
      <c r="H9" s="6">
        <f>(1*0.15)</f>
        <v>0.15</v>
      </c>
      <c r="I9" s="9">
        <f t="shared" si="1"/>
        <v>2.7</v>
      </c>
      <c r="J9" s="18" t="s">
        <v>33</v>
      </c>
      <c r="K9" s="6"/>
      <c r="L9" s="12"/>
      <c r="M9" s="13" t="s">
        <v>34</v>
      </c>
    </row>
    <row r="10" spans="1:14" ht="28.8" x14ac:dyDescent="0.3">
      <c r="A10" s="5" t="s">
        <v>10</v>
      </c>
      <c r="B10" s="6">
        <f>(4*0.15)</f>
        <v>0.6</v>
      </c>
      <c r="C10" s="6">
        <f>(3*0.1)</f>
        <v>0.30000000000000004</v>
      </c>
      <c r="D10" s="6">
        <f t="shared" si="0"/>
        <v>0.1</v>
      </c>
      <c r="E10" s="6">
        <f>(5*0.1)</f>
        <v>0.5</v>
      </c>
      <c r="F10" s="6">
        <f>4*0.2</f>
        <v>0.8</v>
      </c>
      <c r="G10" s="6">
        <f>4*0.2</f>
        <v>0.8</v>
      </c>
      <c r="H10" s="6">
        <f>(5*0.15)</f>
        <v>0.75</v>
      </c>
      <c r="I10" s="9">
        <f t="shared" si="1"/>
        <v>3.8499999999999996</v>
      </c>
      <c r="J10" s="17" t="s">
        <v>32</v>
      </c>
      <c r="K10" s="12"/>
      <c r="L10" s="13" t="s">
        <v>34</v>
      </c>
      <c r="M10" s="12"/>
    </row>
    <row r="11" spans="1:14" x14ac:dyDescent="0.3">
      <c r="A11" s="5" t="s">
        <v>27</v>
      </c>
      <c r="B11" s="6">
        <f>(4*0.15)</f>
        <v>0.6</v>
      </c>
      <c r="C11" s="6">
        <f>(3*0.1)</f>
        <v>0.30000000000000004</v>
      </c>
      <c r="D11" s="6">
        <f t="shared" si="0"/>
        <v>0.1</v>
      </c>
      <c r="E11" s="6">
        <f>(1*0.1)</f>
        <v>0.1</v>
      </c>
      <c r="F11" s="6">
        <f>1*0.2</f>
        <v>0.2</v>
      </c>
      <c r="G11" s="6">
        <f>4*0.2</f>
        <v>0.8</v>
      </c>
      <c r="H11" s="6">
        <f>(3*0.15)</f>
        <v>0.44999999999999996</v>
      </c>
      <c r="I11" s="9">
        <f t="shared" si="1"/>
        <v>2.5499999999999998</v>
      </c>
      <c r="J11" s="6" t="s">
        <v>33</v>
      </c>
      <c r="K11" s="6"/>
      <c r="L11" s="12"/>
      <c r="M11" s="12"/>
    </row>
    <row r="12" spans="1:14" ht="28.8" x14ac:dyDescent="0.3">
      <c r="A12" s="5" t="s">
        <v>12</v>
      </c>
      <c r="B12" s="6">
        <f>(4*0.15)</f>
        <v>0.6</v>
      </c>
      <c r="C12" s="6">
        <f>(3*0.1)</f>
        <v>0.30000000000000004</v>
      </c>
      <c r="D12" s="6">
        <f t="shared" si="0"/>
        <v>0.1</v>
      </c>
      <c r="E12" s="6">
        <f>(3*0.1)</f>
        <v>0.30000000000000004</v>
      </c>
      <c r="F12" s="6">
        <f>1*0.2</f>
        <v>0.2</v>
      </c>
      <c r="G12" s="6">
        <f>5*0.2</f>
        <v>1</v>
      </c>
      <c r="H12" s="6">
        <f>(1*0.15)</f>
        <v>0.15</v>
      </c>
      <c r="I12" s="9">
        <f t="shared" si="1"/>
        <v>2.65</v>
      </c>
      <c r="J12" s="18" t="s">
        <v>33</v>
      </c>
      <c r="K12" s="6"/>
      <c r="L12" s="12"/>
      <c r="M12" s="13" t="s">
        <v>34</v>
      </c>
      <c r="N12" s="19"/>
    </row>
    <row r="13" spans="1:14" ht="28.8" x14ac:dyDescent="0.3">
      <c r="A13" s="8" t="s">
        <v>13</v>
      </c>
      <c r="B13" s="6">
        <f>(5*0.15)</f>
        <v>0.75</v>
      </c>
      <c r="C13" s="6">
        <f>(3*0.1)</f>
        <v>0.30000000000000004</v>
      </c>
      <c r="D13" s="6">
        <f t="shared" si="0"/>
        <v>0.1</v>
      </c>
      <c r="E13" s="6">
        <f>(1*0.1)</f>
        <v>0.1</v>
      </c>
      <c r="F13" s="6">
        <f>3*0.2</f>
        <v>0.60000000000000009</v>
      </c>
      <c r="G13" s="6">
        <f>3*0.2</f>
        <v>0.60000000000000009</v>
      </c>
      <c r="H13" s="6">
        <f>(1*0.15)</f>
        <v>0.15</v>
      </c>
      <c r="I13" s="9">
        <f t="shared" si="1"/>
        <v>2.6</v>
      </c>
      <c r="J13" s="6" t="s">
        <v>33</v>
      </c>
      <c r="K13" s="6"/>
      <c r="L13" s="12"/>
      <c r="M13" s="12"/>
      <c r="N13" s="19"/>
    </row>
    <row r="14" spans="1:14" x14ac:dyDescent="0.3">
      <c r="A14" s="5" t="s">
        <v>14</v>
      </c>
      <c r="B14" s="6">
        <f>(5*0.15)</f>
        <v>0.75</v>
      </c>
      <c r="C14" s="12">
        <f>(2*0.15)</f>
        <v>0.3</v>
      </c>
      <c r="D14" s="6">
        <f t="shared" si="0"/>
        <v>0.1</v>
      </c>
      <c r="E14" s="13">
        <f>(1*0.1)</f>
        <v>0.1</v>
      </c>
      <c r="F14" s="6">
        <f t="shared" ref="F14:F23" si="2">1*0.2</f>
        <v>0.2</v>
      </c>
      <c r="G14" s="6">
        <f>3*0.2</f>
        <v>0.60000000000000009</v>
      </c>
      <c r="H14" s="6">
        <f>(1*0.15)</f>
        <v>0.15</v>
      </c>
      <c r="I14" s="9">
        <f t="shared" si="1"/>
        <v>2.2000000000000002</v>
      </c>
      <c r="J14" s="6" t="s">
        <v>33</v>
      </c>
      <c r="K14" s="6"/>
      <c r="L14" s="12"/>
      <c r="M14" s="12"/>
    </row>
    <row r="15" spans="1:14" ht="28.8" x14ac:dyDescent="0.3">
      <c r="A15" s="5" t="s">
        <v>15</v>
      </c>
      <c r="B15" s="6">
        <f>(5*0.15)</f>
        <v>0.75</v>
      </c>
      <c r="C15" s="6">
        <f>(4*0.1)</f>
        <v>0.4</v>
      </c>
      <c r="D15" s="10">
        <f>(5*0.1)</f>
        <v>0.5</v>
      </c>
      <c r="E15" s="6">
        <f>(4*0.1)</f>
        <v>0.4</v>
      </c>
      <c r="F15" s="6">
        <f t="shared" si="2"/>
        <v>0.2</v>
      </c>
      <c r="G15" s="6">
        <f>1*0.2</f>
        <v>0.2</v>
      </c>
      <c r="H15" s="6">
        <f>(1*0.15)</f>
        <v>0.15</v>
      </c>
      <c r="I15" s="9">
        <f t="shared" si="1"/>
        <v>2.6</v>
      </c>
      <c r="J15" s="18" t="s">
        <v>33</v>
      </c>
      <c r="K15" s="6"/>
      <c r="L15" s="12"/>
      <c r="M15" s="12"/>
    </row>
    <row r="16" spans="1:14" x14ac:dyDescent="0.3">
      <c r="A16" s="5" t="s">
        <v>16</v>
      </c>
      <c r="B16" s="6">
        <f>(4*0.15)</f>
        <v>0.6</v>
      </c>
      <c r="C16" s="6">
        <f>(2*0.1)</f>
        <v>0.2</v>
      </c>
      <c r="D16" s="6">
        <f t="shared" si="0"/>
        <v>0.1</v>
      </c>
      <c r="E16" s="6">
        <f>(4*0.1)</f>
        <v>0.4</v>
      </c>
      <c r="F16" s="6">
        <f>4*0.2</f>
        <v>0.8</v>
      </c>
      <c r="G16" s="6">
        <f>5*0.2</f>
        <v>1</v>
      </c>
      <c r="H16" s="6">
        <f>(5*0.15)</f>
        <v>0.75</v>
      </c>
      <c r="I16" s="9">
        <f t="shared" si="1"/>
        <v>3.85</v>
      </c>
      <c r="J16" s="17" t="s">
        <v>32</v>
      </c>
      <c r="K16" s="13" t="s">
        <v>34</v>
      </c>
      <c r="L16" s="12"/>
      <c r="M16" s="12"/>
    </row>
    <row r="17" spans="1:15" x14ac:dyDescent="0.3">
      <c r="A17" s="5" t="s">
        <v>17</v>
      </c>
      <c r="B17" s="6">
        <f>(4*0.15)</f>
        <v>0.6</v>
      </c>
      <c r="C17" s="6">
        <f>(1*0.1)</f>
        <v>0.1</v>
      </c>
      <c r="D17" s="6">
        <f t="shared" si="0"/>
        <v>0.1</v>
      </c>
      <c r="E17" s="6">
        <f>(1*0.1)</f>
        <v>0.1</v>
      </c>
      <c r="F17" s="6">
        <f t="shared" si="2"/>
        <v>0.2</v>
      </c>
      <c r="G17" s="6">
        <f>1*0.2</f>
        <v>0.2</v>
      </c>
      <c r="H17" s="6">
        <f>(1*0.15)</f>
        <v>0.15</v>
      </c>
      <c r="I17" s="9">
        <f t="shared" si="1"/>
        <v>1.4499999999999997</v>
      </c>
      <c r="J17" s="6"/>
      <c r="K17" s="6"/>
      <c r="L17" s="12"/>
      <c r="M17" s="12"/>
    </row>
    <row r="18" spans="1:15" x14ac:dyDescent="0.3">
      <c r="A18" s="5" t="s">
        <v>18</v>
      </c>
      <c r="B18" s="6">
        <f>(4*0.15)</f>
        <v>0.6</v>
      </c>
      <c r="C18" s="6">
        <f>(3*0.1)</f>
        <v>0.30000000000000004</v>
      </c>
      <c r="D18" s="6">
        <f t="shared" si="0"/>
        <v>0.1</v>
      </c>
      <c r="E18" s="6">
        <f>(4*0.1)</f>
        <v>0.4</v>
      </c>
      <c r="F18" s="6">
        <f t="shared" si="2"/>
        <v>0.2</v>
      </c>
      <c r="G18" s="6">
        <f>1*0.2</f>
        <v>0.2</v>
      </c>
      <c r="H18" s="6">
        <f>(1*0.15)</f>
        <v>0.15</v>
      </c>
      <c r="I18" s="9">
        <f t="shared" si="1"/>
        <v>1.9499999999999997</v>
      </c>
      <c r="J18" s="6"/>
      <c r="K18" s="6"/>
      <c r="L18" s="12"/>
      <c r="M18" s="12"/>
    </row>
    <row r="19" spans="1:15" x14ac:dyDescent="0.3">
      <c r="A19" s="11" t="s">
        <v>19</v>
      </c>
      <c r="B19" s="6">
        <f>(5*0.15)</f>
        <v>0.75</v>
      </c>
      <c r="C19" s="6">
        <f>(5*0.1)</f>
        <v>0.5</v>
      </c>
      <c r="D19" s="10">
        <f>(5*0.1)</f>
        <v>0.5</v>
      </c>
      <c r="E19" s="10">
        <f>(5*0.1)</f>
        <v>0.5</v>
      </c>
      <c r="F19" s="6">
        <f>5*0.2</f>
        <v>1</v>
      </c>
      <c r="G19" s="10">
        <f>5*0.2</f>
        <v>1</v>
      </c>
      <c r="H19" s="10">
        <f>(5*0.15)</f>
        <v>0.75</v>
      </c>
      <c r="I19" s="9">
        <f t="shared" si="1"/>
        <v>5</v>
      </c>
      <c r="J19" s="6"/>
      <c r="K19" s="13" t="s">
        <v>34</v>
      </c>
      <c r="L19" s="13" t="s">
        <v>34</v>
      </c>
      <c r="M19" s="13" t="s">
        <v>34</v>
      </c>
      <c r="N19" s="14" t="s">
        <v>35</v>
      </c>
    </row>
    <row r="20" spans="1:15" x14ac:dyDescent="0.3">
      <c r="A20" s="5" t="s">
        <v>20</v>
      </c>
      <c r="B20" s="6">
        <f>(5*0.15)</f>
        <v>0.75</v>
      </c>
      <c r="C20" s="6">
        <f>(3*0.1)</f>
        <v>0.30000000000000004</v>
      </c>
      <c r="D20" s="6">
        <f>(5*0.1)</f>
        <v>0.5</v>
      </c>
      <c r="E20" s="6">
        <f>(3*0.1)</f>
        <v>0.30000000000000004</v>
      </c>
      <c r="F20" s="6">
        <f t="shared" si="2"/>
        <v>0.2</v>
      </c>
      <c r="G20" s="6">
        <f>1*0.2</f>
        <v>0.2</v>
      </c>
      <c r="H20" s="6">
        <f>(1*0.15)</f>
        <v>0.15</v>
      </c>
      <c r="I20" s="9">
        <f t="shared" si="1"/>
        <v>2.4000000000000004</v>
      </c>
      <c r="J20" s="6" t="s">
        <v>33</v>
      </c>
      <c r="K20" s="6"/>
      <c r="L20" s="12"/>
      <c r="M20" s="12"/>
    </row>
    <row r="21" spans="1:15" ht="28.8" x14ac:dyDescent="0.3">
      <c r="A21" s="5" t="s">
        <v>21</v>
      </c>
      <c r="B21" s="6">
        <f>(5*0.15)</f>
        <v>0.75</v>
      </c>
      <c r="C21" s="12">
        <f>(2*0.15)</f>
        <v>0.3</v>
      </c>
      <c r="D21" s="12">
        <f>(1*0.1)</f>
        <v>0.1</v>
      </c>
      <c r="E21" s="13">
        <f>(1*0.1)</f>
        <v>0.1</v>
      </c>
      <c r="F21" s="6">
        <f t="shared" si="2"/>
        <v>0.2</v>
      </c>
      <c r="G21" s="6">
        <f>3*0.2</f>
        <v>0.60000000000000009</v>
      </c>
      <c r="H21" s="6">
        <f>(1*0.15)</f>
        <v>0.15</v>
      </c>
      <c r="I21" s="9">
        <f t="shared" si="1"/>
        <v>2.2000000000000002</v>
      </c>
      <c r="J21" s="6" t="s">
        <v>33</v>
      </c>
      <c r="K21" s="6"/>
      <c r="L21" s="12"/>
      <c r="M21" s="12"/>
      <c r="N21" t="s">
        <v>36</v>
      </c>
    </row>
    <row r="22" spans="1:15" x14ac:dyDescent="0.3">
      <c r="A22" s="11" t="s">
        <v>22</v>
      </c>
      <c r="B22" s="6">
        <f>(5*0.15)</f>
        <v>0.75</v>
      </c>
      <c r="C22" s="6">
        <f>(5*0.1)</f>
        <v>0.5</v>
      </c>
      <c r="D22" s="10">
        <f>(5*0.1)</f>
        <v>0.5</v>
      </c>
      <c r="E22" s="10">
        <f>(5*0.1)</f>
        <v>0.5</v>
      </c>
      <c r="F22" s="6">
        <f>5*0.2</f>
        <v>1</v>
      </c>
      <c r="G22" s="6">
        <f>5*0.2</f>
        <v>1</v>
      </c>
      <c r="H22" s="10">
        <f>(5*0.15)</f>
        <v>0.75</v>
      </c>
      <c r="I22" s="9">
        <f t="shared" si="1"/>
        <v>5</v>
      </c>
      <c r="J22" s="6"/>
      <c r="K22" s="13" t="s">
        <v>34</v>
      </c>
      <c r="L22" s="13" t="s">
        <v>34</v>
      </c>
      <c r="M22" s="13" t="s">
        <v>34</v>
      </c>
      <c r="N22" s="14" t="s">
        <v>35</v>
      </c>
    </row>
    <row r="23" spans="1:15" x14ac:dyDescent="0.3">
      <c r="A23" s="5" t="s">
        <v>23</v>
      </c>
      <c r="B23" s="6">
        <f>(3*0.15)</f>
        <v>0.44999999999999996</v>
      </c>
      <c r="C23" s="12">
        <f>(5*0.1)</f>
        <v>0.5</v>
      </c>
      <c r="D23" s="12">
        <f t="shared" ref="D23:D28" si="3">(1*0.1)</f>
        <v>0.1</v>
      </c>
      <c r="E23" s="6">
        <f>(1*0.1)</f>
        <v>0.1</v>
      </c>
      <c r="F23" s="6">
        <f t="shared" si="2"/>
        <v>0.2</v>
      </c>
      <c r="G23" s="6">
        <f t="shared" ref="G23:G28" si="4">1*0.2</f>
        <v>0.2</v>
      </c>
      <c r="H23" s="6">
        <f t="shared" ref="H23:H28" si="5">(1*0.15)</f>
        <v>0.15</v>
      </c>
      <c r="I23" s="9">
        <f t="shared" si="1"/>
        <v>1.7</v>
      </c>
      <c r="J23" s="6"/>
      <c r="K23" s="6"/>
      <c r="L23" s="6"/>
      <c r="M23" s="6"/>
    </row>
    <row r="24" spans="1:15" x14ac:dyDescent="0.3">
      <c r="A24" s="5" t="s">
        <v>24</v>
      </c>
      <c r="B24" s="6">
        <f>(3*0.15)</f>
        <v>0.44999999999999996</v>
      </c>
      <c r="C24" s="6">
        <f>(5*0.1)</f>
        <v>0.5</v>
      </c>
      <c r="D24" s="12">
        <f t="shared" si="3"/>
        <v>0.1</v>
      </c>
      <c r="E24" s="6">
        <f>(3*0.1)</f>
        <v>0.30000000000000004</v>
      </c>
      <c r="F24" s="6">
        <f>1*0.2</f>
        <v>0.2</v>
      </c>
      <c r="G24" s="6">
        <f t="shared" si="4"/>
        <v>0.2</v>
      </c>
      <c r="H24" s="6">
        <f t="shared" si="5"/>
        <v>0.15</v>
      </c>
      <c r="I24" s="9">
        <f t="shared" si="1"/>
        <v>1.9</v>
      </c>
      <c r="J24" s="6"/>
      <c r="K24" s="6"/>
      <c r="L24" s="6"/>
      <c r="M24" s="6"/>
      <c r="O24" s="19"/>
    </row>
    <row r="25" spans="1:15" ht="28.8" x14ac:dyDescent="0.3">
      <c r="A25" s="5" t="s">
        <v>25</v>
      </c>
      <c r="B25" s="6">
        <f>(4*0.15)</f>
        <v>0.6</v>
      </c>
      <c r="C25" s="6">
        <f>(2*0.1)</f>
        <v>0.2</v>
      </c>
      <c r="D25" s="12">
        <f t="shared" si="3"/>
        <v>0.1</v>
      </c>
      <c r="E25" s="6">
        <f>(1*0.1)</f>
        <v>0.1</v>
      </c>
      <c r="F25" s="6">
        <f>1*0.2</f>
        <v>0.2</v>
      </c>
      <c r="G25" s="6">
        <f t="shared" si="4"/>
        <v>0.2</v>
      </c>
      <c r="H25" s="6">
        <f t="shared" si="5"/>
        <v>0.15</v>
      </c>
      <c r="I25" s="9">
        <f t="shared" si="1"/>
        <v>1.5499999999999998</v>
      </c>
      <c r="J25" s="6"/>
      <c r="K25" s="6"/>
      <c r="L25" s="6"/>
      <c r="M25" s="6"/>
    </row>
    <row r="26" spans="1:15" x14ac:dyDescent="0.3">
      <c r="A26" s="5" t="s">
        <v>26</v>
      </c>
      <c r="B26" s="6">
        <f>(4*0.15)</f>
        <v>0.6</v>
      </c>
      <c r="C26" s="6">
        <f>(1*0.1)</f>
        <v>0.1</v>
      </c>
      <c r="D26" s="12">
        <f t="shared" si="3"/>
        <v>0.1</v>
      </c>
      <c r="E26" s="6">
        <f>(1*0.1)</f>
        <v>0.1</v>
      </c>
      <c r="F26" s="6">
        <f>1*0.2</f>
        <v>0.2</v>
      </c>
      <c r="G26" s="6">
        <f t="shared" si="4"/>
        <v>0.2</v>
      </c>
      <c r="H26" s="6">
        <f t="shared" si="5"/>
        <v>0.15</v>
      </c>
      <c r="I26" s="9">
        <f t="shared" si="1"/>
        <v>1.4499999999999997</v>
      </c>
      <c r="J26" s="6"/>
      <c r="K26" s="6"/>
      <c r="L26" s="6"/>
      <c r="M26" s="6"/>
    </row>
    <row r="27" spans="1:15" x14ac:dyDescent="0.3">
      <c r="A27" s="5" t="s">
        <v>37</v>
      </c>
      <c r="B27" s="6">
        <f>(5*0.15)</f>
        <v>0.75</v>
      </c>
      <c r="C27" s="6">
        <f>(3*0.1)</f>
        <v>0.30000000000000004</v>
      </c>
      <c r="D27" s="12">
        <f t="shared" si="3"/>
        <v>0.1</v>
      </c>
      <c r="E27" s="6">
        <f>(3*0.1)</f>
        <v>0.30000000000000004</v>
      </c>
      <c r="F27" s="6">
        <f>3*0.2</f>
        <v>0.60000000000000009</v>
      </c>
      <c r="G27" s="6">
        <f>2*0.2</f>
        <v>0.4</v>
      </c>
      <c r="H27" s="6">
        <f t="shared" si="5"/>
        <v>0.15</v>
      </c>
      <c r="I27" s="16">
        <f t="shared" si="1"/>
        <v>2.6</v>
      </c>
      <c r="J27" s="18" t="s">
        <v>33</v>
      </c>
      <c r="K27" s="6"/>
      <c r="L27" s="6"/>
      <c r="M27" s="6"/>
    </row>
    <row r="28" spans="1:15" x14ac:dyDescent="0.3">
      <c r="A28" s="20" t="s">
        <v>38</v>
      </c>
      <c r="B28" s="21">
        <f>(2*0.15)</f>
        <v>0.3</v>
      </c>
      <c r="C28" s="21">
        <f>(3*0.1)</f>
        <v>0.30000000000000004</v>
      </c>
      <c r="D28" s="22">
        <f t="shared" si="3"/>
        <v>0.1</v>
      </c>
      <c r="E28" s="21">
        <f>(3*0.1)</f>
        <v>0.30000000000000004</v>
      </c>
      <c r="F28" s="21">
        <f>1*0.2</f>
        <v>0.2</v>
      </c>
      <c r="G28" s="21">
        <f t="shared" si="4"/>
        <v>0.2</v>
      </c>
      <c r="H28" s="21">
        <f t="shared" si="5"/>
        <v>0.15</v>
      </c>
      <c r="I28" s="16">
        <f t="shared" si="1"/>
        <v>1.5499999999999998</v>
      </c>
      <c r="J28" s="21"/>
      <c r="K28" s="21"/>
      <c r="L28" s="21"/>
      <c r="M28" s="21"/>
    </row>
    <row r="29" spans="1:15" ht="28.8" x14ac:dyDescent="0.3">
      <c r="A29" s="5" t="s">
        <v>46</v>
      </c>
      <c r="B29" s="6"/>
      <c r="C29" s="6"/>
      <c r="D29" s="6"/>
      <c r="E29" s="6"/>
      <c r="F29" s="6"/>
      <c r="G29" s="6"/>
      <c r="H29" s="6"/>
      <c r="I29" s="6"/>
      <c r="J29" s="6"/>
      <c r="K29" s="13" t="s">
        <v>34</v>
      </c>
      <c r="L29" s="13" t="s">
        <v>34</v>
      </c>
      <c r="M29" s="13" t="s">
        <v>34</v>
      </c>
    </row>
    <row r="30" spans="1:15" x14ac:dyDescent="0.3">
      <c r="A30" s="2"/>
    </row>
    <row r="31" spans="1:15" x14ac:dyDescent="0.3">
      <c r="A31" s="2"/>
    </row>
    <row r="32" spans="1:15" x14ac:dyDescent="0.3">
      <c r="A32" s="2"/>
    </row>
    <row r="33" spans="1:1" x14ac:dyDescent="0.3">
      <c r="A33" s="2"/>
    </row>
  </sheetData>
  <mergeCells count="5">
    <mergeCell ref="K2:M2"/>
    <mergeCell ref="A1:M1"/>
    <mergeCell ref="A2:A3"/>
    <mergeCell ref="B2:I2"/>
    <mergeCell ref="J2:J3"/>
  </mergeCells>
  <conditionalFormatting sqref="I4:I28">
    <cfRule type="cellIs" dxfId="3" priority="1" operator="between">
      <formula>4.1</formula>
      <formula>5</formula>
    </cfRule>
    <cfRule type="cellIs" dxfId="2" priority="2" operator="between">
      <formula>3.1</formula>
      <formula>4</formula>
    </cfRule>
    <cfRule type="cellIs" dxfId="1" priority="3" operator="between">
      <formula>2.1</formula>
      <formula>3</formula>
    </cfRule>
    <cfRule type="cellIs" dxfId="0" priority="4" operator="between">
      <formula>0</formula>
      <formula>2</formula>
    </cfRule>
  </conditionalFormatting>
  <dataValidations count="3">
    <dataValidation type="list" errorStyle="information" allowBlank="1" showInputMessage="1" promptTitle="RIEGO INHERENTE " prompt="Evaluar  de 1 a 5  si tiene riesgos  inherentes  en zona:          5= extrema,alta                                   4=  extrema,alta y moderada      3= Alta y Moderada                          2 = Moderada y baja                        1= baja " sqref="B4:B26" xr:uid="{00000000-0002-0000-0000-000000000000}">
      <formula1>"1,2,3,4,5"</formula1>
    </dataValidation>
    <dataValidation type="list" allowBlank="1" showInputMessage="1" showErrorMessage="1" sqref="J4:J28" xr:uid="{00000000-0002-0000-0000-000001000000}">
      <formula1>"EXTREMA,ALTA,MEDIA,BAJA"</formula1>
    </dataValidation>
    <dataValidation type="list" allowBlank="1" showInputMessage="1" showErrorMessage="1" sqref="K4:M26" xr:uid="{00000000-0002-0000-0000-000002000000}">
      <formula1>"SI,NO"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ciclo rotación auditorias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Asomeritos</dc:creator>
  <cp:lastModifiedBy>fernanda mendez</cp:lastModifiedBy>
  <dcterms:created xsi:type="dcterms:W3CDTF">2020-11-09T20:49:58Z</dcterms:created>
  <dcterms:modified xsi:type="dcterms:W3CDTF">2024-12-02T22:14:40Z</dcterms:modified>
</cp:coreProperties>
</file>