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firstSheet="6" activeTab="8"/>
  </bookViews>
  <sheets>
    <sheet name="67-BOMBEROS Y GESTION DEL RIESG" sheetId="10" r:id="rId1"/>
    <sheet name="70-DESARROLLO SOSTENIBLE MINERO" sheetId="2" r:id="rId2"/>
    <sheet name="68-CONSOLIDACION PRODUCTIVA " sheetId="4" r:id="rId3"/>
    <sheet name="SECTORES PRODUCTIVOS" sheetId="12" r:id="rId4"/>
    <sheet name="60-CONSERVACION DE LA BIODIVERS" sheetId="5" r:id="rId5"/>
    <sheet name="DESEMPEÑO AMBIENTAL SECTORES" sheetId="6" state="hidden" r:id="rId6"/>
    <sheet name="64-EDUCACION AMBIENTAL" sheetId="7" r:id="rId7"/>
    <sheet name="66-CAMBIO CLIMATICO" sheetId="8" r:id="rId8"/>
    <sheet name="69-AGUA POTABLE Y SANEAMIENTO "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10" l="1"/>
  <c r="Q23" i="10"/>
  <c r="Q25" i="10"/>
  <c r="Q27" i="10"/>
  <c r="Q31" i="10"/>
  <c r="Q33" i="10"/>
  <c r="Q35" i="10"/>
  <c r="Q37" i="10"/>
  <c r="Q39" i="10"/>
  <c r="Q41" i="10"/>
  <c r="Q19" i="10"/>
  <c r="P21" i="10"/>
  <c r="P23" i="10"/>
  <c r="P25" i="10"/>
  <c r="P27" i="10"/>
  <c r="P29" i="10"/>
  <c r="P31" i="10"/>
  <c r="P33" i="10"/>
  <c r="P35" i="10"/>
  <c r="P37" i="10"/>
  <c r="P39" i="10"/>
  <c r="P41" i="10"/>
  <c r="P43" i="10"/>
  <c r="P19" i="10"/>
  <c r="O21" i="10"/>
  <c r="O23" i="10"/>
  <c r="O25" i="10"/>
  <c r="O27" i="10"/>
  <c r="O29" i="10"/>
  <c r="O31" i="10"/>
  <c r="O33" i="10"/>
  <c r="O35" i="10"/>
  <c r="O37" i="10"/>
  <c r="O39" i="10"/>
  <c r="O41" i="10"/>
  <c r="O43" i="10"/>
  <c r="O19" i="10"/>
  <c r="R20" i="9"/>
  <c r="R24" i="9"/>
  <c r="R26" i="9"/>
  <c r="R28" i="9"/>
  <c r="R32" i="9"/>
  <c r="R34" i="9"/>
  <c r="R36" i="9"/>
  <c r="R38" i="9"/>
  <c r="R18" i="9"/>
  <c r="Q20" i="9"/>
  <c r="Q22" i="9"/>
  <c r="Q24" i="9"/>
  <c r="Q26" i="9"/>
  <c r="Q28" i="9"/>
  <c r="Q30" i="9"/>
  <c r="Q32" i="9"/>
  <c r="Q34" i="9"/>
  <c r="Q36" i="9"/>
  <c r="Q38" i="9"/>
  <c r="Q18" i="9"/>
  <c r="P20" i="9"/>
  <c r="P22" i="9"/>
  <c r="P24" i="9"/>
  <c r="P26" i="9"/>
  <c r="P28" i="9"/>
  <c r="P30" i="9"/>
  <c r="P32" i="9"/>
  <c r="P34" i="9"/>
  <c r="P38" i="9"/>
  <c r="Q22" i="8"/>
  <c r="Q20" i="8"/>
  <c r="P22" i="8"/>
  <c r="P20" i="8"/>
  <c r="O22" i="8"/>
  <c r="O24" i="8"/>
  <c r="Q24" i="7"/>
  <c r="Q26" i="7"/>
  <c r="Q28" i="7"/>
  <c r="Q22" i="7"/>
  <c r="P24" i="7"/>
  <c r="P26" i="7"/>
  <c r="P28" i="7"/>
  <c r="P22" i="7"/>
  <c r="O24" i="7"/>
  <c r="O26" i="7"/>
  <c r="O28" i="7"/>
  <c r="O22" i="7"/>
  <c r="Q32" i="5"/>
  <c r="Q30" i="5"/>
  <c r="Q26" i="5"/>
  <c r="Q24" i="5"/>
  <c r="Q22" i="5"/>
  <c r="Q20" i="5"/>
  <c r="P32" i="5"/>
  <c r="P30" i="5"/>
  <c r="P26" i="5"/>
  <c r="P24" i="5"/>
  <c r="P22" i="5"/>
  <c r="P20" i="5"/>
  <c r="O32" i="5"/>
  <c r="Q18" i="5"/>
  <c r="P18" i="5"/>
  <c r="Q18" i="12"/>
  <c r="O20" i="12"/>
  <c r="O18" i="12"/>
  <c r="Q24" i="4"/>
  <c r="Q22" i="4"/>
  <c r="P24" i="4"/>
  <c r="P22" i="4"/>
  <c r="O24" i="4"/>
  <c r="O22" i="4"/>
  <c r="I45" i="10" l="1"/>
  <c r="I41" i="10"/>
  <c r="I37" i="10"/>
  <c r="I35" i="10"/>
  <c r="I33" i="10"/>
  <c r="I31" i="10"/>
  <c r="I27" i="10"/>
  <c r="I28" i="10"/>
  <c r="I29" i="10"/>
  <c r="I32" i="10"/>
  <c r="I34" i="10"/>
  <c r="I36" i="10"/>
  <c r="I38" i="10"/>
  <c r="I42" i="10"/>
  <c r="I40" i="10"/>
  <c r="H46" i="10"/>
  <c r="J46" i="10"/>
  <c r="P35" i="5"/>
  <c r="P28" i="5"/>
  <c r="O34" i="5"/>
  <c r="P20" i="12"/>
  <c r="P18" i="12"/>
  <c r="I23" i="10"/>
  <c r="H23" i="10" s="1"/>
  <c r="H42" i="10"/>
  <c r="H40" i="10"/>
  <c r="H37" i="10"/>
  <c r="H34" i="10"/>
  <c r="H24" i="10"/>
  <c r="I24" i="10"/>
  <c r="H26" i="10"/>
  <c r="H25" i="10"/>
  <c r="I22" i="10"/>
  <c r="I20" i="10"/>
  <c r="H28" i="9"/>
  <c r="H39" i="9"/>
  <c r="H37" i="9"/>
  <c r="H35" i="9"/>
  <c r="H33" i="9"/>
  <c r="I29" i="9"/>
  <c r="J29" i="9"/>
  <c r="J27" i="9"/>
  <c r="J26" i="9"/>
  <c r="I25" i="9"/>
  <c r="J25" i="9"/>
  <c r="J24" i="9"/>
  <c r="I24" i="9"/>
  <c r="M22" i="9"/>
  <c r="M19" i="9"/>
  <c r="H19" i="9" s="1"/>
  <c r="M18" i="9"/>
  <c r="I18" i="9"/>
  <c r="H23" i="2"/>
  <c r="Q20" i="2"/>
  <c r="P20" i="2"/>
  <c r="O20" i="2"/>
  <c r="I23" i="8"/>
  <c r="I22" i="8"/>
  <c r="I21" i="8"/>
  <c r="I20" i="8"/>
  <c r="H27" i="8"/>
  <c r="H26" i="8"/>
  <c r="H22" i="8"/>
  <c r="H23" i="8"/>
  <c r="H21" i="8"/>
  <c r="H20" i="8"/>
  <c r="H37" i="5"/>
  <c r="H36" i="5"/>
  <c r="H33" i="5"/>
  <c r="H32" i="5"/>
  <c r="H31" i="5"/>
  <c r="H27" i="5"/>
  <c r="H18" i="5"/>
  <c r="H21" i="5"/>
  <c r="H20" i="5" s="1"/>
  <c r="H29" i="7"/>
  <c r="H31" i="7" s="1"/>
  <c r="H26" i="7"/>
  <c r="H23" i="12"/>
  <c r="I22" i="12"/>
  <c r="H22" i="12"/>
  <c r="H19" i="12"/>
  <c r="H18" i="12"/>
  <c r="Q18" i="2"/>
  <c r="H24" i="4"/>
  <c r="H26" i="4" s="1"/>
  <c r="H23" i="4"/>
  <c r="H25" i="4"/>
  <c r="H28" i="7" l="1"/>
  <c r="H45" i="10"/>
  <c r="H29" i="9"/>
  <c r="H27" i="4"/>
  <c r="I35" i="9" l="1"/>
  <c r="I31" i="5" l="1"/>
  <c r="I27" i="4" l="1"/>
  <c r="I22" i="5"/>
  <c r="H23" i="5"/>
  <c r="I23" i="5" l="1"/>
  <c r="I21" i="10"/>
  <c r="I28" i="7"/>
  <c r="I27" i="7"/>
  <c r="I26" i="7"/>
  <c r="I25" i="7"/>
  <c r="I24" i="7"/>
  <c r="I23" i="7"/>
  <c r="I32" i="5"/>
  <c r="I30" i="5"/>
  <c r="I28" i="5"/>
  <c r="I27" i="5"/>
  <c r="I26" i="5"/>
  <c r="I24" i="5"/>
  <c r="I20" i="5"/>
  <c r="I18" i="5"/>
  <c r="I25" i="10" l="1"/>
  <c r="I19" i="10" l="1"/>
  <c r="H26" i="9"/>
  <c r="H27" i="9"/>
  <c r="H25" i="9"/>
  <c r="H24" i="9"/>
  <c r="H22" i="9"/>
  <c r="H21" i="9"/>
  <c r="H41" i="9" s="1"/>
  <c r="H20" i="9"/>
  <c r="I29" i="7" l="1"/>
  <c r="H18" i="9"/>
  <c r="H40" i="9" s="1"/>
  <c r="H22" i="7" l="1"/>
  <c r="H30" i="7" l="1"/>
  <c r="I22" i="7"/>
  <c r="I19" i="5"/>
  <c r="I36" i="5"/>
  <c r="I25" i="5"/>
  <c r="I21" i="5"/>
  <c r="I18" i="12"/>
  <c r="I20" i="12"/>
  <c r="I33" i="5" l="1"/>
  <c r="I37" i="5"/>
  <c r="I22" i="4" l="1"/>
  <c r="I26" i="4" s="1"/>
  <c r="P38" i="6" l="1"/>
  <c r="O38" i="6"/>
  <c r="Q38" i="6" l="1"/>
  <c r="O18" i="2"/>
  <c r="P18" i="2" l="1"/>
</calcChain>
</file>

<file path=xl/comments1.xml><?xml version="1.0" encoding="utf-8"?>
<comments xmlns="http://schemas.openxmlformats.org/spreadsheetml/2006/main">
  <authors>
    <author>equipo 60</author>
    <author>usuario</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M24" authorId="1" shapeId="0">
      <text>
        <r>
          <rPr>
            <b/>
            <sz val="9"/>
            <color indexed="81"/>
            <rFont val="Tahoma"/>
            <family val="2"/>
          </rPr>
          <t>usuario:</t>
        </r>
        <r>
          <rPr>
            <sz val="9"/>
            <color indexed="81"/>
            <rFont val="Tahoma"/>
            <family val="2"/>
          </rPr>
          <t xml:space="preserve">
ADICION 3082/2023</t>
        </r>
      </text>
    </comment>
    <comment ref="H25" authorId="1" shapeId="0">
      <text>
        <r>
          <rPr>
            <b/>
            <sz val="9"/>
            <color indexed="81"/>
            <rFont val="Tahoma"/>
            <family val="2"/>
          </rPr>
          <t>usuario:</t>
        </r>
        <r>
          <rPr>
            <sz val="9"/>
            <color indexed="81"/>
            <rFont val="Tahoma"/>
            <family val="2"/>
          </rPr>
          <t xml:space="preserve">
bomberos</t>
        </r>
      </text>
    </comment>
    <comment ref="H28" authorId="1" shapeId="0">
      <text>
        <r>
          <rPr>
            <b/>
            <sz val="9"/>
            <color indexed="81"/>
            <rFont val="Tahoma"/>
            <family val="2"/>
          </rPr>
          <t>usuario:</t>
        </r>
        <r>
          <rPr>
            <sz val="9"/>
            <color indexed="81"/>
            <rFont val="Tahoma"/>
            <family val="2"/>
          </rPr>
          <t xml:space="preserve">
2925</t>
        </r>
      </text>
    </comment>
    <comment ref="H38" authorId="1" shapeId="0">
      <text>
        <r>
          <rPr>
            <b/>
            <sz val="9"/>
            <color indexed="81"/>
            <rFont val="Tahoma"/>
            <family val="2"/>
          </rPr>
          <t>usuario:</t>
        </r>
        <r>
          <rPr>
            <sz val="9"/>
            <color indexed="81"/>
            <rFont val="Tahoma"/>
            <family val="2"/>
          </rPr>
          <t xml:space="preserve">
163, 170,584,963,1360.1652,1734,1783,1844,2021,2067</t>
        </r>
      </text>
    </comment>
    <comment ref="H42" authorId="1" shapeId="0">
      <text>
        <r>
          <rPr>
            <b/>
            <sz val="9"/>
            <color indexed="81"/>
            <rFont val="Tahoma"/>
            <family val="2"/>
          </rPr>
          <t>usuario:</t>
        </r>
        <r>
          <rPr>
            <sz val="9"/>
            <color indexed="81"/>
            <rFont val="Tahoma"/>
            <family val="2"/>
          </rPr>
          <t xml:space="preserve">
2947 , 2850</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usuario</author>
    <author>ROCIO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172, 851,376,666,1252</t>
        </r>
      </text>
    </comment>
    <comment ref="H21" authorId="1" shapeId="0">
      <text>
        <r>
          <rPr>
            <b/>
            <sz val="9"/>
            <color indexed="81"/>
            <rFont val="Tahoma"/>
            <family val="2"/>
          </rPr>
          <t>usuario:</t>
        </r>
        <r>
          <rPr>
            <sz val="9"/>
            <color indexed="81"/>
            <rFont val="Tahoma"/>
            <family val="2"/>
          </rPr>
          <t xml:space="preserve">
172, 851.1583</t>
        </r>
      </text>
    </comment>
    <comment ref="H25" authorId="1" shapeId="0">
      <text>
        <r>
          <rPr>
            <b/>
            <sz val="9"/>
            <color indexed="81"/>
            <rFont val="Tahoma"/>
            <family val="2"/>
          </rPr>
          <t>usuario:</t>
        </r>
        <r>
          <rPr>
            <sz val="9"/>
            <color indexed="81"/>
            <rFont val="Tahoma"/>
            <family val="2"/>
          </rPr>
          <t xml:space="preserve">
338, 665</t>
        </r>
      </text>
    </comment>
    <comment ref="H27" authorId="1" shapeId="0">
      <text>
        <r>
          <rPr>
            <b/>
            <sz val="9"/>
            <color indexed="81"/>
            <rFont val="Tahoma"/>
            <family val="2"/>
          </rPr>
          <t>usuario:</t>
        </r>
        <r>
          <rPr>
            <sz val="9"/>
            <color indexed="81"/>
            <rFont val="Tahoma"/>
            <family val="2"/>
          </rPr>
          <t xml:space="preserve">
2248</t>
        </r>
      </text>
    </comment>
    <comment ref="H31" authorId="1" shapeId="0">
      <text>
        <r>
          <rPr>
            <b/>
            <sz val="9"/>
            <color indexed="81"/>
            <rFont val="Tahoma"/>
            <family val="2"/>
          </rPr>
          <t>usuario:</t>
        </r>
        <r>
          <rPr>
            <sz val="9"/>
            <color indexed="81"/>
            <rFont val="Tahoma"/>
            <family val="2"/>
          </rPr>
          <t xml:space="preserve">
1583</t>
        </r>
      </text>
    </comment>
    <comment ref="H32" authorId="2" shapeId="0">
      <text>
        <r>
          <rPr>
            <b/>
            <sz val="9"/>
            <color indexed="81"/>
            <rFont val="Tahoma"/>
            <family val="2"/>
          </rPr>
          <t>ROCIO:</t>
        </r>
        <r>
          <rPr>
            <sz val="9"/>
            <color indexed="81"/>
            <rFont val="Tahoma"/>
            <family val="2"/>
          </rPr>
          <t xml:space="preserve">
345  , 120, 162,1221,1220,1382
2156</t>
        </r>
      </text>
    </comment>
  </commentList>
</comments>
</file>

<file path=xl/comments6.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usuario</author>
    <author>equipo 60</author>
  </authors>
  <commentList>
    <comment ref="M17" authorId="0" shapeId="0">
      <text>
        <r>
          <rPr>
            <b/>
            <sz val="9"/>
            <color indexed="81"/>
            <rFont val="Tahoma"/>
            <family val="2"/>
          </rPr>
          <t>usuario:</t>
        </r>
        <r>
          <rPr>
            <sz val="9"/>
            <color indexed="81"/>
            <rFont val="Tahoma"/>
            <family val="2"/>
          </rPr>
          <t xml:space="preserve">
</t>
        </r>
      </text>
    </comment>
    <comment ref="B19" authorId="1"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 authorId="1"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 authorId="1"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 authorId="1"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 authorId="1"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8.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9.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<sst xmlns="http://schemas.openxmlformats.org/spreadsheetml/2006/main" count="1008" uniqueCount="297">
  <si>
    <t xml:space="preserve">FIRMA: </t>
  </si>
  <si>
    <t xml:space="preserve">OBSERVACIONES: </t>
  </si>
  <si>
    <t>E</t>
  </si>
  <si>
    <t>P</t>
  </si>
  <si>
    <t>FIRMA</t>
  </si>
  <si>
    <t xml:space="preserve">NOMBRE: </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</si>
  <si>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</si>
  <si>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</si>
  <si>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</si>
  <si>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</si>
  <si>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</si>
  <si>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</si>
  <si>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</si>
  <si>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</si>
  <si>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</si>
  <si>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</si>
  <si>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</si>
  <si>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</si>
  <si>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</si>
  <si>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</si>
  <si>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</si>
  <si>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</si>
  <si>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</si>
  <si>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</si>
  <si>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</si>
  <si>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</si>
  <si>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</si>
  <si>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</si>
  <si>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</si>
  <si>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</si>
  <si>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</si>
  <si>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</si>
  <si>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</si>
  <si>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</si>
  <si>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</si>
  <si>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</si>
  <si>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</si>
  <si>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</si>
  <si>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</si>
  <si>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</si>
  <si>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</si>
  <si>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</si>
  <si>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</si>
  <si>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</si>
  <si>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</si>
  <si>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</si>
  <si>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AMBIENTE Y GESTION DEL RIESGO</t>
  </si>
  <si>
    <t xml:space="preserve">GRUPO: DIRECCIÓN DE AMBIENTE, AGUA Y CAMBIO CLIMATICO </t>
  </si>
  <si>
    <t>FECHA DE  SEGUIMIENTO: SEPTIEMBRE 30 DEL 2024</t>
  </si>
  <si>
    <t>LINEA ESTRATEGICA:SOSTENIBILIDAD PARA TODOS</t>
  </si>
  <si>
    <t>SECTOR:21-MINAS Y ENERGIA</t>
  </si>
  <si>
    <t>PROGRAMA:  2105-Desarrollo ambiental sostenible del sector minero energético</t>
  </si>
  <si>
    <t>NOMBRE  DEL PROYECTO POAI: Fortalecimiento del desarrollo ambiental sostenible del sector minero en el Municipio de  Ibagué</t>
  </si>
  <si>
    <t>CODIGO PRESUPUESTAL: 2.19.3.2.02.01.004                                 RUBROS:2.19.3.2.02.01.004</t>
  </si>
  <si>
    <t>Objetivos:  Apoyar  en el proceso de formalizacion de la actividad de la Mineria de subsistencia</t>
  </si>
  <si>
    <t>Realizar jornadas de prevención promoción y protección de los derechos 
humanos enfocado a los mineros de subsistencia</t>
  </si>
  <si>
    <t xml:space="preserve">Número de personas </t>
  </si>
  <si>
    <t>Numero de jornadas</t>
  </si>
  <si>
    <t>META DE RESULTADO  No. Formalización de mineros de subsistencia</t>
  </si>
  <si>
    <t>numero</t>
  </si>
  <si>
    <t>PROGRAMA:  2104-Consolidación productiva del sector minero</t>
  </si>
  <si>
    <t>NOMBRE  DEL PROYECTO POAI: CONSOLIDACION PRODUCTIVA DEL SECTOR MINERO IBAGUE</t>
  </si>
  <si>
    <t>CODIGO PRESUPUESTAL:   2.19.3.2.02.02.009                           RUBROS:2.19.3.2.02.02.009</t>
  </si>
  <si>
    <t xml:space="preserve">Objetivos:  Implementar acciones orientadas a proveer apoyo y estimulo en la reconversión social laboral </t>
  </si>
  <si>
    <t>META DE RESULTADO  No.  Número de procesos de educación y participación que contribuyan a la formación de ciudadanos conscientes de sus derechos y deberes ambientales.</t>
  </si>
  <si>
    <t xml:space="preserve">Numero </t>
  </si>
  <si>
    <t>NOMBRE  DEL PROYECTO POAI: Conservación de la biodiversidad y sus servicios ecosistemicos en el Municipio de  Ibagué</t>
  </si>
  <si>
    <t>PROGRAMA: 3202-Conservación de la biodiversidady sus servicios ecosistemicos</t>
  </si>
  <si>
    <t>SECTOR: 32-AMBIENTE Y DESARROLLO SOSTENIBLE</t>
  </si>
  <si>
    <t>Objetivos: Desarrollar e implementar acciones dirigidas a la gestión integral de la protección de áreas de conservación y/o estratégicas</t>
  </si>
  <si>
    <t>CODIGO PRESUPUESTAL:                           RUBROS:219320201002-2.19.3.2.01.03.001-2.19.3.2.02.01.003-2.19.3.2.02.01.004-2.19.3.2.02.02.008-2.19.3.2.02.02.009</t>
  </si>
  <si>
    <t xml:space="preserve"> Implementar proyectos y/o estrategias de mantenimiento, señalización y 
restauración en predios del Sistema Municipal de áreas Protegidas, así como aquellos ecosistemas degradados y de interés ambiental.</t>
  </si>
  <si>
    <t xml:space="preserve"> Realizar talleres de concienciación alrededor del tema de especies silvestres y especies insignia</t>
  </si>
  <si>
    <t>Sembrar y mantener árboles en procesos de reforestación y restauración 
ecológica</t>
  </si>
  <si>
    <t>Realizar actividades de fomento de material forestal con fines de reforestación y ornamental</t>
  </si>
  <si>
    <t>Suministrar materiales y equipos para el vivero</t>
  </si>
  <si>
    <t>Realizar actividades de monitoreo y seguimiento e intervenciones silviculturales que permiten realizar podas, talas o tratamientos fitosanitarios a los árboles que se encuentran en emergencia.</t>
  </si>
  <si>
    <t>Apoyar la gestión de acciones encaminadas a fortalecer las actividades de 
la implementación de esquemas por pago de servicios ambientales</t>
  </si>
  <si>
    <t xml:space="preserve"> Adquirir predios con fines de conservación y predios de áreas de 
importancia estratégica para la conservación de recursos hídricos que surten de 
agua los acueductos municipales (estudio de títulos, levantamientos topográficos, 
avalúos, custodia y administración, gastos notariales)</t>
  </si>
  <si>
    <t>META DE RESULTADO  No. Número de hectáreas bajo esquemas de pago por servicios ambientales en cuencas abastecedoras de acueducto, zonas de recarga de acuíferos y nacimientos de agua.</t>
  </si>
  <si>
    <t>Numero de Ha</t>
  </si>
  <si>
    <t>META DE RESULTADO  No.  Número de hectáreas / predios adquiridos en cuencas abastecedoras de acueducto, zonas de recarga de acuíferos y nacimientos de agua de acueducto, zonas de recarga de acuíferos y nacimientos de agua</t>
  </si>
  <si>
    <t xml:space="preserve"> Número de hectáreas bajo esquemas de pago por servicios ambientales</t>
  </si>
  <si>
    <t>Número de hectáreas / predios adquiridos</t>
  </si>
  <si>
    <t>3201003-Servicio de asistencia técnica para la consolidación de negocios verdes</t>
  </si>
  <si>
    <t>NOMBRE  DEL PROYECTO POAI: FORTALECIMIENTO DEL DESEMPEÑO AMBIENTAL EN EL SECTOR PRODUCTIVO DE LOS NEGOCIOS VERDES DEL
MUNICIPIO DEL MUNICIPIO DE IBAGUÉ</t>
  </si>
  <si>
    <t>PROGRAMA: 3201-Fortalecimiento del desempeño ambiental de los sectores productivos</t>
  </si>
  <si>
    <t>CODIGO BPPIM:   2024730010122</t>
  </si>
  <si>
    <t>Fortalecer las capacidades y la consolidación de los Negocios verdes de
eco innovación, eficiencia energética, producción limpia y mercados verdes</t>
  </si>
  <si>
    <t xml:space="preserve">Apoyar las acciones de gestión para realizar las actividades de negocios
verdes
</t>
  </si>
  <si>
    <t>Capacitar a productores en temas de Buenas prácticas Ambientales y Productivas</t>
  </si>
  <si>
    <t>Servicio de seguimiento y evaluación de los programas de recolección de residuos pos consumo</t>
  </si>
  <si>
    <t>Realizar Estrategias de divulgación del manejo adecuado de residuos sólidos</t>
  </si>
  <si>
    <t>Realizar Servicios de seguimiento y evaluación de los programas de de
recolección de residuos posconsumo</t>
  </si>
  <si>
    <t>CODIGO PRESUPUESTAL:                           RUBROS:</t>
  </si>
  <si>
    <t>Objetivos: Aumentar el desempeño ambiental de los sectores productivos enfocado en los negocios verdes y servicio de recoleccion post consumo</t>
  </si>
  <si>
    <t xml:space="preserve">META DE RESULTADO  No.  </t>
  </si>
  <si>
    <t>META DE RESULTADO  No. Negocios verdes verificados territorio.</t>
  </si>
  <si>
    <t>Numero de Negocios Verdes implementados</t>
  </si>
  <si>
    <t>NOMBRE  DEL PROYECTO POAI:Implementación de la estrategia " ecologiando" aprendiendo el arte de cuidar el Municipio de   Ibagué</t>
  </si>
  <si>
    <t>PROGRAMA: 3208-Educación ambiental</t>
  </si>
  <si>
    <t>Objetivos: Brindar asistencia técnica y recursos para la implementación de iniciativas y estrategias ciudadanas de educación ambiental</t>
  </si>
  <si>
    <t>CODIGO PRESUPUESTAL:                           RUBROS:2.19.3.2.02.01.003 - 2.19.3.2.02.02.009</t>
  </si>
  <si>
    <t>Desarrollar programas de educación ambiental, como foros, conversatorios, 
talleres, entre otros dirigidos a la población ibaguereña</t>
  </si>
  <si>
    <t xml:space="preserve"> Desarrollar campañas de sensibilización dirigidas a los actores del sector 
turístico, destacando la importancia de los ecosistemas, su funcionalidad y la 
urgencia de su conservación</t>
  </si>
  <si>
    <t xml:space="preserve"> Apoyar a la implementación de PRAES</t>
  </si>
  <si>
    <t>META DE RESULTADO  No. Número de procesos de educación y participación que contribuyan a la formación de ciudadanos conscientes de sus derechos y deberes ambientales.</t>
  </si>
  <si>
    <t xml:space="preserve">Numero de procesos </t>
  </si>
  <si>
    <t>PROGRAMA: 3206- Gestión del cambio climático para un desarrollo bajo en carbono y resiliente al clima</t>
  </si>
  <si>
    <t>NOMBRE  DEL PROYECTO POAI:Fortalecimiento en la gestión del cambio climático para un desarrollo bajo en carbono y resiliente con el clima en la ciudad de   Ibagué</t>
  </si>
  <si>
    <t>CODIGO PRESUPUESTAL:                           RUBROS:2.19.3.2.02.01.003-2.19.3.2.02.01.004-2.19.3.2.02.02.009</t>
  </si>
  <si>
    <t>Objetivos:  Fortalecer las estrategias y acciones en la implementación del cambio climático</t>
  </si>
  <si>
    <t>Desarrollar proyectos encaminados a la reducción de emisiones de gases 
invernadero como la implantación del sistema de movilidad sostenible, aumento de sumideros de carbono, reducción de vulnerabilidad y resiliencia a la variabilidad climática.</t>
  </si>
  <si>
    <t xml:space="preserve"> Desarrollar programa de eco innovación, por medio de la construcción de 
sistemas de Estufas ecoeficientes fijas construidas en la zona rural dispersa que disminuyan la deforestación, de áreas de interés ambiental y desarrolle un entorno sano.</t>
  </si>
  <si>
    <t>META DE RESULTADO  No.</t>
  </si>
  <si>
    <t>META DE RESULTADO  No.Número de procesos de educación y participación que contribuyan a la formación de ciudadanos conscientes de sus derechos y deberes ambientales.</t>
  </si>
  <si>
    <t>Número de procesos de educación y participación</t>
  </si>
  <si>
    <t>LINEA ESTRATEGICA:TERRITORIO PARA TODOS</t>
  </si>
  <si>
    <t>SECTOR:40-VIVIENDA CIUDAD Y TERRITORIO</t>
  </si>
  <si>
    <t>PROGRAMA: 4003-Acceso de la población a los servicios de agua potable y saneamiento básico</t>
  </si>
  <si>
    <t>NOMBRE  DEL PROYECTO POAI:Fortalecimiento de la prestación de servicios de agua potable y saneamiento básico en el municipio de  Ibagué</t>
  </si>
  <si>
    <t>CODIGO PRESUPUESTAL:                           RUBROS:2.19.3.2.02.01.003 -2.19.3.2.02.01.004 - 2.19.3.2.02.02.005 - 2.19.3.2.02.02.008 - 2.19.3.2.02.02.009 - 2.19.3.3.01.02.004.01-2.19.3.3.01.02.004.02</t>
  </si>
  <si>
    <t>Objetivos:  Fortalecer la prestación de servicio de aseo, acueducto y alcantarillado</t>
  </si>
  <si>
    <t>Mejorar y/o optimizar y brindar apoyos técnicos a los acueductos de la zona 
rural y urbana</t>
  </si>
  <si>
    <t>Transferir recursos para la EDAT para el Plan Departamental de Aguas</t>
  </si>
  <si>
    <t xml:space="preserve"> Pago de subsidios para estratos 1, 2 y 3 para servicios públicos de 
acueducto.</t>
  </si>
  <si>
    <t>Pagar subsidios para estratos 1, 2 y 3 para servicios públicos de 
alcantarillado.</t>
  </si>
  <si>
    <t xml:space="preserve"> pagar subsidios para estratos 1, 2 y 3 para servicios públicos de aseo.</t>
  </si>
  <si>
    <t>Actualizar e implementar el Plan de Residuos Solidos ±PGIRS</t>
  </si>
  <si>
    <t xml:space="preserve"> Realizar Seguimiento al Plan de Gestión integral de Residuos Sólidos 
PGIRS en el Horizonte a corto Plazo (4) años</t>
  </si>
  <si>
    <t>capacitar y sensibilizar a la comunidad en general en el manejo de residuos 
solidos</t>
  </si>
  <si>
    <t>Fortalecer el programa de gestión de residuos sólidos en la zona rural</t>
  </si>
  <si>
    <t>META DE RESULTADO  Índice de Calidad Urbana</t>
  </si>
  <si>
    <t xml:space="preserve">  Índice de Calidad Urbana</t>
  </si>
  <si>
    <t>LINEA ESTRATEGICA:GOBERNABILIDAD PARA TODOS</t>
  </si>
  <si>
    <t>SECTOR:45-GOBIERNO TERRITORIAL</t>
  </si>
  <si>
    <t>PROGRAMA: 4503- Gestión del riesgo de desastres y emergencias</t>
  </si>
  <si>
    <t>NOMBRE  DEL PROYECTO POAI: Fortalecimiento del manejo integral de la gestión del riesgo y emergencias en el municipio de   Ibagué</t>
  </si>
  <si>
    <t>CODIGO PRESUPUESTAL:                           RUBROS:2.19.3.2.01.01.003.07.01 -2.19.3.2.02.01.002 - 2.19.3.2.02.01.003 -2.19.3.2.02.01.004 -2.19.3.2.02.02.005 - 2.19.3.2.02.02.008 - 2.19.3.2.02.02.009</t>
  </si>
  <si>
    <t>Objetivos:  Incrementar el conocimiento, reducción y manejo del riesgo de desastres y emergencias en el municipio de Ibagué</t>
  </si>
  <si>
    <t xml:space="preserve"> Capacitar a las comunidades en prevención, manejo de riesgos, incendios 
estructurales, inundaciones, etc (Bomberos en tu territorio)</t>
  </si>
  <si>
    <t>Realizar Campañas educativas en conocimiento del riesgo, reducción y 
manejo de desastres (apoyo en la construcción de planes comunitarios y 
escolares, y de emergencias)</t>
  </si>
  <si>
    <t>Adquirir combustible para funcionamiento de maquinarias y equipos para la 
dirección de bomberos</t>
  </si>
  <si>
    <t>Adquirir maquinaria y/o vehículos de emergencia necesaria para atender 
emergencias</t>
  </si>
  <si>
    <t xml:space="preserve"> Realizar Acciones de respuesta a emergencias o desastres de origen natural 
o antrópico</t>
  </si>
  <si>
    <t xml:space="preserve"> Estudios orientados en conocer las condiciones de riesgo del territorio, 
analizar y valorar las amenazas y vulnerabilidad y realizar el análisis a diferentes 
escalas.</t>
  </si>
  <si>
    <t>Mejorar la red de comunicación a través de estrategias, equipos que 
permitan alertar y coordinar las ayudas ante un evento de emergencia</t>
  </si>
  <si>
    <t xml:space="preserve"> Actualizar la estrategia para la respuesta a emergencias del Municipio que 
incluya objetivos, metas e indicadores.</t>
  </si>
  <si>
    <t>Realizar Acciones orientadas para dar respuesta a emergencias o desastres de origen natural o antrópico mediante la adquisición de equipos de atención de desastres, búsqueda y rescate, equipos de protección personal, nucleares, biológicos, químicos y radiológicos ±NBQR, equipos para el manejo de inundaciones, control de incendios, sanidad veterinaria y equipos de alojamiento temporal.</t>
  </si>
  <si>
    <t>adecuar, mantener y/o reforzar de las estaciones de la Dirección Cuerpo 
Oficial de Bomberos</t>
  </si>
  <si>
    <t xml:space="preserve"> Construir la Estación Norte "Jardín" de la Dirección Cuerpo Oficial de 
Bomberos.</t>
  </si>
  <si>
    <t>META DE RESULTADO  Índice de mejoramiento de condiciones de riesgo, amenaza y/o vulnerabilidad</t>
  </si>
  <si>
    <t xml:space="preserve">  PORCENTAJE DE MEJORAMIENTO </t>
  </si>
  <si>
    <t xml:space="preserve"> Servicio de educación informal ambientaL</t>
  </si>
  <si>
    <t>337/2024</t>
  </si>
  <si>
    <t>Agr01-prestacion De Servicios De Apoyo A La Gestion del proyecto FORTALECIMIENTO DEL DESEMPEÑO AMBIENTAL DE LOS SECTORES PRODUCTIVOS</t>
  </si>
  <si>
    <t>SECTOR:</t>
  </si>
  <si>
    <t>PROGRAMA:  Fortalecimiento Del Desempeño Ambiental De Los Sectores Productivos En El Municipio De Ibagué</t>
  </si>
  <si>
    <t>Objetivos:   Aumentar la articulación de los planes y proyectos de los diferentes sectores productivos, sociales y culturales.</t>
  </si>
  <si>
    <t>CODIGO PRESUPUESTAL:  219320202009 -219320201004</t>
  </si>
  <si>
    <t>META DE RESULTADO  No.  Mejorar el nivel de calidad ambiental urbana</t>
  </si>
  <si>
    <t>Ha</t>
  </si>
  <si>
    <t>OBSERVACIONES: pago de vigencia expirada contrato     , 22106800</t>
  </si>
  <si>
    <t>N</t>
  </si>
  <si>
    <t>Numero</t>
  </si>
  <si>
    <t>global</t>
  </si>
  <si>
    <t>Ha admiistradas</t>
  </si>
  <si>
    <t>numero de esquemas implementados</t>
  </si>
  <si>
    <t>Numero de arboles</t>
  </si>
  <si>
    <t>Numero de plantas</t>
  </si>
  <si>
    <t>Numero de talleres</t>
  </si>
  <si>
    <t>Ha restauradas</t>
  </si>
  <si>
    <t>Numero de personas capacitadas</t>
  </si>
  <si>
    <t>Número de Praes apoyados</t>
  </si>
  <si>
    <t>Numero de campañas</t>
  </si>
  <si>
    <t>numero de talleres</t>
  </si>
  <si>
    <t xml:space="preserve"> Capacitar personas en aras de promover consciencia ambiental en el marco del cambio climático.</t>
  </si>
  <si>
    <t>Credito</t>
  </si>
  <si>
    <t>R.B. SGP</t>
  </si>
  <si>
    <t>Realizar la construcción e interventoría de  PTAP en el Municipio de Ibagué</t>
  </si>
  <si>
    <t xml:space="preserve">Numero  de acueductos </t>
  </si>
  <si>
    <t xml:space="preserve">Transferencia realizada </t>
  </si>
  <si>
    <t xml:space="preserve">Número </t>
  </si>
  <si>
    <t xml:space="preserve">Numero de habitantes </t>
  </si>
  <si>
    <t>Plan implemntado</t>
  </si>
  <si>
    <t>Global</t>
  </si>
  <si>
    <t xml:space="preserve">Numro de seguimiento </t>
  </si>
  <si>
    <t>Personas capacitadas</t>
  </si>
  <si>
    <t xml:space="preserve">Numero de programas </t>
  </si>
  <si>
    <t>Entregar recursos en especie o monetarios dirigidos a población afectada por situaciones de emergencia</t>
  </si>
  <si>
    <t xml:space="preserve">Actualizar el plan de gestión del riesgo de desastres del Municipio que </t>
  </si>
  <si>
    <t>Numero  de estudios</t>
  </si>
  <si>
    <t xml:space="preserve">Numero de sistemas de alertas </t>
  </si>
  <si>
    <t>Numero de documentos</t>
  </si>
  <si>
    <t>Personas afectadas</t>
  </si>
  <si>
    <t>Personas beneficiadas</t>
  </si>
  <si>
    <t>Numero de estaciones</t>
  </si>
  <si>
    <t>Emergencias atendidas</t>
  </si>
  <si>
    <t>664/2024</t>
  </si>
  <si>
    <t>Agr01-prestacion De Servicios Profesionales Para La implementacion del proyecto GESTIÓN DE LA INFORMACIÓN Y EL CONOCIMIENTO AMBIENTAL</t>
  </si>
  <si>
    <t>754/2024</t>
  </si>
  <si>
    <t>850/2024</t>
  </si>
  <si>
    <t>1743/2024</t>
  </si>
  <si>
    <t>857/2024</t>
  </si>
  <si>
    <t>583/2024</t>
  </si>
  <si>
    <t>Prestacion De Servicios Profesionales para la   Implementación Del Cambio Climático Para Un Desarrollo Bajo En Carbono Y Resiliente Al Clima En El Municipio De Ibagué</t>
  </si>
  <si>
    <t>966 / 2024</t>
  </si>
  <si>
    <t>967/2024</t>
  </si>
  <si>
    <t>1383/2024</t>
  </si>
  <si>
    <t>1653/2024</t>
  </si>
  <si>
    <t>1406/2024</t>
  </si>
  <si>
    <t>968/2024</t>
  </si>
  <si>
    <t>1205/2024</t>
  </si>
  <si>
    <t>1649/2024</t>
  </si>
  <si>
    <t>ver anexo 1</t>
  </si>
  <si>
    <t>ver anexo 2</t>
  </si>
  <si>
    <t>CODIGO BPPIM:  2024730010070 - 2020730010013</t>
  </si>
  <si>
    <t>CODIGO BPPIM:  2024730010068 -2020730010013</t>
  </si>
  <si>
    <t>CODIGO BPPIM: 2020730010013(Proyecto viejo que no armonizo por no que no se aprobo el otro proyecto</t>
  </si>
  <si>
    <t>CODIGO BPPIM:   2024730010064 - 2020730010018</t>
  </si>
  <si>
    <t>CODIGO BPPIM:   2024730010069 -2020730010019 - 2020730010011</t>
  </si>
  <si>
    <t>CODIGO BPPIM:   2024730010067 - 2020730010060</t>
  </si>
  <si>
    <t xml:space="preserve">CODIGO BPPIM:   2024730010066 - 2020730010009 </t>
  </si>
  <si>
    <t>CODIGO BPPIM:   2024730010060 - 2020730010012</t>
  </si>
  <si>
    <t>sumar el 48</t>
  </si>
  <si>
    <t>Numeros de planes</t>
  </si>
  <si>
    <t xml:space="preserve">Elaboracion de planes de manejo </t>
  </si>
  <si>
    <t xml:space="preserve">OBSERVACIONES: la meta que hace referencia a construccion de una PTAP se ha dificultado su cumplimiento debido a que 
	se debe acreditar la propiedad y/o disposición de los predios necesarios para la construcción de infraestructuras del proyecto, o de ser necesario realizar el trámite en pro de constituir de los gravámenes de servidumbres que permitan el paso de las líneas de acueducto o alcantarillado requeridas para la instalación de tuberías.
	La gestión de predios y servidumbres es un trámite que debe efectuarse previo de la presentación del proyecto, dado que muchas veces implica procedimientos (administrativos y/o judiciales), que dependen única y exclusivamente de terceros (propietarios del (los) predio(s), avaluadores, Notarías, Curadurías, Oficinas de Catastro, Oficinas de Registro, autoridades administrativas  y en algunos casos instancias judiciales), lo cual implica plazos legales que deben cumplirse necesariamente para poder acreditar el componente predial en la presentación del proyecto.
	Para adquirir un predio, debe conocer el estado jurídico del inmueble a través de un estudio de títulos, que le permita determinar la viabilidad del predio y que el  mismo no se encuentra afectado por medidas cautelares y/o gravámenes que impiden su adquisición, (falsa tradición, limitaciones al dominio, procesos judiciales en curso), lo que hace que se deban cancelar previamente para poder dar continuidad al trámite de adquisición.
</t>
  </si>
  <si>
    <t xml:space="preserve">OBSERVACIONES: 
</t>
  </si>
  <si>
    <t>Realizar Talleres de capacitación en torno al uso de técnicas amigables con 
el medio ambiente</t>
  </si>
  <si>
    <t xml:space="preserve">2104021-Fomento de proyectos productivos para la reconversion sociolaboral de los mineros de subsistencia </t>
  </si>
  <si>
    <t>Formar y Acompañar a los mineros de subsistencia con asistencia
 tecnica para formar e implementar procesos productivos y seguros</t>
  </si>
  <si>
    <t xml:space="preserve">2104018-Acompañamiento a los mineros de subsistencia en la inscripcion en la plataforma genesis y verificación en el cumplimiento de los requisitos con el objetivo de certificar su actividad minera de subsistencia </t>
  </si>
  <si>
    <t xml:space="preserve">3202005- Implementación de proyectos y /o estrategias de reforestación , restauración y /o reestablecimiento ecologica de predios del sistema municpal de areas protegidas "SIMAP", así como aquellos ecosistemas degradados protegidos de interes ambiental </t>
  </si>
  <si>
    <t>3202048-Formulación e implementación de planes de manejo ambiental en los predios del sistema municipal de areas protegidas SIMAP</t>
  </si>
  <si>
    <t xml:space="preserve">3202006-Siembra de arboles en procesos de reforestación y restauración ecológica </t>
  </si>
  <si>
    <t>3202038-Fomento, producción y propagación de plántulas de species arboreas, arbustivas con fines de conservación y restauración ecológica, en el viver municipal , así como especies ornamentales para separadores y zonas verdes.</t>
  </si>
  <si>
    <t>3202042-Actividades de seguimiento,monitoreo e intervenciones silvicultarales que permiten realizar podas , talas o tratamientos fitosanitarios a los árboles que se encuentran en emergencia</t>
  </si>
  <si>
    <t xml:space="preserve">3208010-Procesos de formación , sistematización ,( investigación), gestión y comunicación e información para el desarrollo efefctivo de las estrategias de la politica de educación ambiental </t>
  </si>
  <si>
    <t xml:space="preserve">3206004-Capacitar personas en aras de promover conciencia ambiental en el marco del cambio climárico </t>
  </si>
  <si>
    <t>3206003-Desarrollo de proyectos encaminados a la reducción de emisiones de gases invernadero como la implantación del sistema de movilidad sostenible , aumento de sumideros de carbono, reducción de vulnerabiliodad y resiliencia a la variabilidad climática</t>
  </si>
  <si>
    <t>3206016 -Desarrollo de programas de ecoinnovación , por  medio de la construcción de sistemas de estufas ecoeficia fijas construidas en la zona rural dispersa que disminuya la deforestación , de áreas de interes ambiental y desarrolle un entorno</t>
  </si>
  <si>
    <t>4003017-Proyectos de asistencia técnica y /o suministro que mejoran la provision , y /o continuidad de los servicios de acueductosm</t>
  </si>
  <si>
    <t>3202047-Desarrollo de actividades necesarias para administrar y manejar las areas protegidas del simap asi como la adquisicion de predios con fines de conservación</t>
  </si>
  <si>
    <t xml:space="preserve">3208008-Desarrollo de programas de educación ambiental como foros ,conversatorios, talleres, entre otros dirigidos a la población ibaguereña </t>
  </si>
  <si>
    <t>4003015 - Construcción 2 PTAP en la Ciudad de Ibagué</t>
  </si>
  <si>
    <t>4003047-Pago de subsidios para estratos 1, 2 y 3 para servicios públicos de acueducto.</t>
  </si>
  <si>
    <t>4003022-Adopción e implementación del PGIRS</t>
  </si>
  <si>
    <t>4003023-Seguimiento de las acciones realizadas por el operador del servicio de aseo de implementación del PGIRS</t>
  </si>
  <si>
    <t>4003021- Programa de aprovechamiento de residuos sólidos PGIRS</t>
  </si>
  <si>
    <t>4503002-Bomberos en  el territorio – Planes Comunitarios de Gestión del riesgo.</t>
  </si>
  <si>
    <t>4503018-Acciones para generar datos e información con relación al comportamiento de fenómenos amenazantes, la vulnerabilidad y la dinámica de las condiciones de riesgo que permitan la toma de decisiones.</t>
  </si>
  <si>
    <t>4503023-Actualización del plan de gestión del riesgo de desastres del Municipio que incluya objetivos, metas, indicadores.</t>
  </si>
  <si>
    <t>4503028-Entrega de recursos en especie o monetarios dirigidos a población afectada por situaciones de emergencia.</t>
  </si>
  <si>
    <t>4503004-Acciones de respuesta a emergencias o desastres de origen natural o antrópico -Acciones orientadas para dar respuesta a emergencias o desastres de origen natural o antrópico mediante la adquisición de equipos de atención de desastres, búsqueda y rescate, equipos de protección personal, nucleares, biológicos, químicos y radiológicos – NBQR, equipos para el manejo de inundaciones, control de incendios, sanidad veterinaria y equipos de alojamiento temporal.</t>
  </si>
  <si>
    <t>4503014-Reforzamiento estructural de la Estación Centro de la Dirección Cuerpo Oficial de Bomberos.</t>
  </si>
  <si>
    <t>4503015  - Construcción de la Estación Jardín de la Dirección Cuerpo Oficial de Bomberos.</t>
  </si>
  <si>
    <t>3201003-Estrategia de fomento de negocios verdes y de desarrollo economico sostenible, como el sector turistico en areas de interes  ambiental</t>
  </si>
  <si>
    <t>Acompañar a los mineros de subsistencia en la inscripción en la plataforma Genesis y verificación en el cumplimiento de los requisitos, con el objetivo de certificar su actividad minera de subsistencia</t>
  </si>
  <si>
    <t>3201009Seguimiento y evaluación realizada a programas que sean sometidos a sistemas de gestión diferencial y evitar que la disposicsion final se realice de manera conjunta con los resduos de origen domesticos</t>
  </si>
  <si>
    <t xml:space="preserve"> Fortalecer las capacidades y la consolidación de los Negocios verdes de 
eco innovación, eficiencia energética, producción limpia y mercados verdes</t>
  </si>
  <si>
    <t xml:space="preserve"> Realizar Servicios de seguimiento y evaluación de los programas de 
recolección de residuos posconsumo</t>
  </si>
  <si>
    <t>4003025-Fortalecer financieramente proyectos de acueductos y de manejo de aguas residuales por medio del Plan Departamental de Aguas</t>
  </si>
  <si>
    <t>4503017 -Estudios orientados en conocer las condiciones de riesgo del territorio, analizar y valorar la amenaza y vulnerabilidad y realizar el análisis a diferentes escalas.</t>
  </si>
  <si>
    <t>3806/2024</t>
  </si>
  <si>
    <t>2485/2024</t>
  </si>
  <si>
    <t>2663/2024</t>
  </si>
  <si>
    <t>3396/2024</t>
  </si>
  <si>
    <t>2807 / 2024</t>
  </si>
  <si>
    <t>3085 / 2024</t>
  </si>
  <si>
    <t>3202043 -Implementación del esquema de pago por servicios ambientales en zonas con especial interés ambiental y servicios ecosistémicos.</t>
  </si>
  <si>
    <t>4003020 -Proyectos de asistencia técnica y/o suministros para las redes de los sistemas de saneamiento.</t>
  </si>
  <si>
    <t>Agr01-prestacion De Servicios Profesionales a La Gestion del proyecto FORTALECIMIENTO DEL DESEMPEÑO AMBIENTAL DE LOS SECTORES PRODUCTIV</t>
  </si>
  <si>
    <t>Prestacion de servicios profesionales A La Gestion del proyecto FORTALECIMIENTO DEL DESEMPEÑO AMBIENTAL DE LOS SECTORES PRODUCTIVOS</t>
  </si>
  <si>
    <t>Prestacion de servicios profesionales A La Gestion del proyecto Consolidación productiva del sector minero</t>
  </si>
  <si>
    <t>Prestacion de servicios de apoyo A La Gestion del proyecto Consolidación productiva del sector minero</t>
  </si>
  <si>
    <t>Adicion No.1 Contrato 2485 Del 7 De Octubre De 202</t>
  </si>
  <si>
    <t>dicion No1 Contrato 2663 Del 16 De Octubre De 202</t>
  </si>
  <si>
    <t>Agr01-prestacion De Servicios Profesionales Para La implementacion del proyecto :Implementación de la estrategia " ecologiando" aprendiendo el arte de cuidar el Municipio de   Ibagué</t>
  </si>
  <si>
    <t>Agr01-prestacion De Servicios de apoyo Para La implementacion del proyecto :Implementación de la estrategia " ecologiando" aprendiendo el arte de cuidar el Municipio de   Ibagué</t>
  </si>
  <si>
    <t>ver anexo</t>
  </si>
  <si>
    <t>FECHA DE  SEGUIMIENTO: Diciembre 31 del 2024</t>
  </si>
  <si>
    <t>FECHA DE  SEGUIMIENTO: Diciembre 31 del  2024</t>
  </si>
  <si>
    <t>FECHA DE  SEGUIMIENTO:Diciembre 31 del  2024</t>
  </si>
  <si>
    <t>FECHA DE  SEGUIMIENTO: DICIEMBRE 31  DEL 2024</t>
  </si>
  <si>
    <t>Mejorar y/o optimizar y brindar apoyos técnicos a los alcantarillados y/o a
los sistemas de tratamiento de aguas residuales de la zona rural y urbana</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</si>
  <si>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</si>
  <si>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</si>
  <si>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</si>
  <si>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</si>
  <si>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</si>
  <si>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</si>
  <si>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</si>
  <si>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</si>
  <si>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b/>
        <sz val="11"/>
        <rFont val="Arial"/>
        <family val="2"/>
      </rPr>
      <t>Código MGA</t>
    </r>
    <r>
      <rPr>
        <sz val="11"/>
        <rFont val="Arial"/>
        <family val="2"/>
      </rPr>
      <t xml:space="preserve">: 2105019-Asistencia técnica y socio ambiental en el desarrollo de la actividad minera de subsistencia </t>
    </r>
  </si>
  <si>
    <t>Número</t>
  </si>
  <si>
    <t>FECHA DE  SEGUIMIENTO: DICIEMBRE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</si>
</sst>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 #,##0_-;\-&quot;$&quot;\ * #,##0_-;_-&quot;$&quot;\ * &quot;-&quot;??_-;_-@_-"/>
    <numFmt numFmtId="174" formatCode="_-&quot;$&quot;* #,##0_-;\-&quot;$&quot;* #,##0_-;_-&quot;$&quot;* &quot;-&quot;??_-;_-@_-"/>
    <numFmt numFmtId="175" formatCode="&quot; &quot;* #,##0&quot; &quot;;&quot; &quot;* &quot;-&quot;#,##0&quot; &quot;;&quot; &quot;* &quot;- &quot;"/>
    <numFmt numFmtId="176" formatCode="&quot; &quot;&quot;$&quot;&quot; &quot;* #,##0.00&quot; &quot;;&quot; &quot;&quot;$&quot;&quot; &quot;* &quot;-&quot;#,##0.00&quot; &quot;;&quot; &quot;&quot;$&quot;&quot; &quot;* &quot;-&quot;??&quot; &quot;"/>
    <numFmt numFmtId="177" formatCode="_-* #,##0\ _€_-;\-* #,##0\ _€_-;_-* &quot;-&quot;??\ _€_-;_-@_-"/>
    <numFmt numFmtId="178" formatCode="0.0"/>
  </numFmts>
  <fonts count="23">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1"/>
      <name val="Arial"/>
      <family val="2"/>
    </font>
    <font>
      <b/>
      <sz val="11"/>
      <color theme="1"/>
      <name val="Arial"/>
      <family val="2"/>
    </font>
    <font>
      <sz val="11"/>
      <name val="Arial"/>
      <family val="2"/>
    </font>
    <font>
      <sz val="11"/>
      <color indexed="8"/>
      <name val="Arial"/>
      <family val="2"/>
    </font>
    <font>
      <sz val="11"/>
      <color theme="1"/>
      <name val="Arial"/>
      <family val="2"/>
    </font>
    <font>
      <b/>
      <u/>
      <sz val="11"/>
      <name val="Arial"/>
      <family val="2"/>
    </font>
    <font>
      <sz val="11"/>
      <color rgb="FF222222"/>
      <name val="Arial"/>
      <family val="2"/>
    </font>
    <font>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8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medium">
        <color indexed="64"/>
      </left>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thin">
        <color auto="1"/>
      </top>
      <bottom/>
      <diagonal/>
    </border>
  </borders>
  <cellStyleXfs count="7">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837">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64" fontId="2" fillId="0" borderId="0" xfId="1" applyNumberFormat="1" applyFont="1"/>
    <xf numFmtId="2" fontId="2" fillId="0" borderId="0" xfId="1" applyNumberFormat="1" applyFont="1"/>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17" fillId="0" borderId="0" xfId="1" applyFont="1"/>
    <xf numFmtId="0" fontId="15" fillId="0" borderId="1" xfId="1" applyFont="1" applyBorder="1"/>
    <xf numFmtId="0" fontId="17" fillId="0" borderId="0" xfId="1" applyFont="1" applyAlignment="1">
      <alignment horizontal="center"/>
    </xf>
    <xf numFmtId="2" fontId="17" fillId="0" borderId="0" xfId="1" applyNumberFormat="1" applyFont="1"/>
    <xf numFmtId="165" fontId="17" fillId="0" borderId="0" xfId="3" applyFont="1" applyBorder="1"/>
    <xf numFmtId="164" fontId="17" fillId="0" borderId="0" xfId="1" applyNumberFormat="1" applyFont="1"/>
    <xf numFmtId="0" fontId="17" fillId="0" borderId="0" xfId="1" applyFont="1" applyAlignment="1">
      <alignment wrapText="1"/>
    </xf>
    <xf numFmtId="14" fontId="17" fillId="0" borderId="1" xfId="1" applyNumberFormat="1" applyFont="1" applyBorder="1" applyAlignment="1">
      <alignment horizontal="center" vertical="center"/>
    </xf>
    <xf numFmtId="2" fontId="17" fillId="0" borderId="1" xfId="1" applyNumberFormat="1" applyFont="1" applyBorder="1" applyAlignment="1">
      <alignment vertical="center"/>
    </xf>
    <xf numFmtId="0" fontId="17" fillId="0" borderId="9" xfId="1" applyFont="1" applyBorder="1"/>
    <xf numFmtId="0" fontId="17" fillId="0" borderId="0" xfId="1" applyFont="1" applyAlignment="1">
      <alignment horizontal="left" vertical="center"/>
    </xf>
    <xf numFmtId="168" fontId="17" fillId="0" borderId="0" xfId="1" applyNumberFormat="1" applyFont="1"/>
    <xf numFmtId="0" fontId="15" fillId="0" borderId="1" xfId="1" applyFont="1" applyBorder="1" applyAlignment="1">
      <alignment horizontal="left" vertical="center"/>
    </xf>
    <xf numFmtId="173" fontId="17" fillId="2" borderId="20" xfId="6" applyNumberFormat="1" applyFont="1" applyFill="1" applyBorder="1" applyAlignment="1">
      <alignment horizontal="right" vertical="center" wrapText="1"/>
    </xf>
    <xf numFmtId="173" fontId="18" fillId="2" borderId="32" xfId="6" applyNumberFormat="1" applyFont="1" applyFill="1" applyBorder="1" applyAlignment="1">
      <alignment horizontal="center" vertical="center"/>
    </xf>
    <xf numFmtId="173" fontId="18" fillId="2" borderId="33" xfId="6" applyNumberFormat="1" applyFont="1" applyFill="1" applyBorder="1" applyAlignment="1">
      <alignment horizontal="center" vertical="center"/>
    </xf>
    <xf numFmtId="173" fontId="17" fillId="2" borderId="31" xfId="6" applyNumberFormat="1" applyFont="1" applyFill="1" applyBorder="1" applyAlignment="1">
      <alignment horizontal="right" vertical="center" wrapText="1"/>
    </xf>
    <xf numFmtId="0" fontId="17" fillId="0" borderId="12" xfId="1" applyFont="1" applyBorder="1" applyAlignment="1">
      <alignment horizontal="center" vertical="center"/>
    </xf>
    <xf numFmtId="0" fontId="17" fillId="0" borderId="11" xfId="1" applyFont="1" applyBorder="1" applyAlignment="1">
      <alignment horizontal="center" vertical="center"/>
    </xf>
    <xf numFmtId="2" fontId="15" fillId="0" borderId="1" xfId="1" applyNumberFormat="1" applyFont="1" applyBorder="1" applyAlignment="1">
      <alignment horizontal="center" vertical="center"/>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2" borderId="1" xfId="1" applyFont="1" applyFill="1" applyBorder="1" applyAlignment="1">
      <alignment horizontal="center" vertical="center" wrapText="1"/>
    </xf>
    <xf numFmtId="0" fontId="15" fillId="0" borderId="15" xfId="1" applyFont="1" applyBorder="1" applyAlignment="1">
      <alignment horizontal="center" vertical="center" wrapText="1"/>
    </xf>
    <xf numFmtId="0" fontId="19" fillId="0" borderId="0" xfId="0" applyFont="1"/>
    <xf numFmtId="10" fontId="17" fillId="0" borderId="0" xfId="2" applyNumberFormat="1" applyFont="1"/>
    <xf numFmtId="0" fontId="15" fillId="0" borderId="0" xfId="1" applyFont="1"/>
    <xf numFmtId="2" fontId="15" fillId="0" borderId="0" xfId="1" applyNumberFormat="1" applyFont="1" applyAlignment="1">
      <alignment vertical="center"/>
    </xf>
    <xf numFmtId="2" fontId="15" fillId="0" borderId="0" xfId="1" applyNumberFormat="1" applyFont="1" applyAlignment="1">
      <alignment horizontal="center" vertical="center" wrapText="1"/>
    </xf>
    <xf numFmtId="2" fontId="15" fillId="0" borderId="0" xfId="1" applyNumberFormat="1" applyFont="1" applyAlignment="1">
      <alignment horizontal="center" vertical="center"/>
    </xf>
    <xf numFmtId="0" fontId="17" fillId="0" borderId="1" xfId="1" applyFont="1" applyBorder="1" applyAlignment="1">
      <alignment horizontal="center" vertical="center"/>
    </xf>
    <xf numFmtId="166" fontId="17" fillId="0" borderId="1" xfId="1" applyNumberFormat="1" applyFont="1" applyBorder="1" applyAlignment="1">
      <alignment horizontal="center" vertical="center" wrapText="1"/>
    </xf>
    <xf numFmtId="2" fontId="17" fillId="0" borderId="0" xfId="1" applyNumberFormat="1" applyFont="1" applyAlignment="1">
      <alignment vertical="center" wrapText="1"/>
    </xf>
    <xf numFmtId="165" fontId="17" fillId="0" borderId="0" xfId="3" applyFont="1" applyBorder="1" applyAlignment="1" applyProtection="1">
      <alignment vertical="center"/>
    </xf>
    <xf numFmtId="3" fontId="17" fillId="2" borderId="1" xfId="1" applyNumberFormat="1" applyFont="1" applyFill="1" applyBorder="1" applyAlignment="1">
      <alignment horizontal="center" vertical="center"/>
    </xf>
    <xf numFmtId="166" fontId="17" fillId="2" borderId="1" xfId="1" applyNumberFormat="1" applyFont="1" applyFill="1" applyBorder="1" applyAlignment="1">
      <alignment horizontal="center" vertical="center" wrapText="1"/>
    </xf>
    <xf numFmtId="0" fontId="15" fillId="0" borderId="13" xfId="1" applyFont="1" applyBorder="1" applyAlignment="1">
      <alignment vertical="center"/>
    </xf>
    <xf numFmtId="0" fontId="15" fillId="0" borderId="12" xfId="1" applyFont="1" applyBorder="1" applyAlignment="1">
      <alignment vertical="center"/>
    </xf>
    <xf numFmtId="0" fontId="17" fillId="2" borderId="1" xfId="1" applyFont="1" applyFill="1" applyBorder="1" applyAlignment="1">
      <alignment horizontal="center" vertical="center"/>
    </xf>
    <xf numFmtId="170" fontId="17" fillId="2" borderId="1" xfId="3" applyNumberFormat="1" applyFont="1" applyFill="1" applyBorder="1" applyAlignment="1">
      <alignment horizontal="center" vertical="center"/>
    </xf>
    <xf numFmtId="2" fontId="17" fillId="0" borderId="0" xfId="1" applyNumberFormat="1" applyFont="1" applyAlignment="1">
      <alignment vertical="center"/>
    </xf>
    <xf numFmtId="2" fontId="17" fillId="0" borderId="0" xfId="1" applyNumberFormat="1" applyFont="1" applyAlignment="1">
      <alignment horizontal="left" vertical="center" wrapText="1"/>
    </xf>
    <xf numFmtId="0" fontId="17" fillId="0" borderId="0" xfId="1" applyFont="1" applyAlignment="1">
      <alignment horizontal="left" wrapText="1"/>
    </xf>
    <xf numFmtId="0" fontId="15" fillId="2" borderId="1" xfId="1" applyFont="1" applyFill="1" applyBorder="1" applyAlignment="1">
      <alignment horizontal="center" vertical="center"/>
    </xf>
    <xf numFmtId="10" fontId="15" fillId="2" borderId="1" xfId="2" applyNumberFormat="1" applyFont="1" applyFill="1" applyBorder="1" applyAlignment="1">
      <alignment horizontal="center" vertical="center"/>
    </xf>
    <xf numFmtId="1" fontId="15" fillId="0" borderId="1" xfId="1" applyNumberFormat="1" applyFont="1" applyBorder="1" applyAlignment="1">
      <alignment horizontal="center" vertical="center" wrapText="1"/>
    </xf>
    <xf numFmtId="172" fontId="17" fillId="0" borderId="1" xfId="4" applyNumberFormat="1" applyFont="1" applyBorder="1" applyAlignment="1" applyProtection="1">
      <alignment vertical="center"/>
    </xf>
    <xf numFmtId="2" fontId="17" fillId="0" borderId="1" xfId="2" applyNumberFormat="1" applyFont="1" applyBorder="1" applyAlignment="1" applyProtection="1">
      <alignment vertical="center"/>
    </xf>
    <xf numFmtId="165" fontId="17" fillId="0" borderId="0" xfId="3" applyFont="1" applyFill="1" applyBorder="1" applyAlignment="1" applyProtection="1">
      <alignment vertical="center"/>
    </xf>
    <xf numFmtId="2" fontId="17" fillId="0" borderId="0" xfId="1" applyNumberFormat="1" applyFont="1" applyAlignment="1">
      <alignment horizontal="left" vertical="top" wrapText="1"/>
    </xf>
    <xf numFmtId="1" fontId="17" fillId="0" borderId="1" xfId="1" applyNumberFormat="1" applyFont="1" applyBorder="1" applyAlignment="1">
      <alignment horizontal="center" vertical="center" wrapText="1"/>
    </xf>
    <xf numFmtId="165" fontId="17" fillId="0" borderId="0" xfId="1" applyNumberFormat="1" applyFont="1"/>
    <xf numFmtId="2" fontId="17" fillId="0" borderId="1" xfId="1" applyNumberFormat="1" applyFont="1" applyBorder="1" applyAlignment="1">
      <alignment horizontal="center" vertical="center" wrapText="1"/>
    </xf>
    <xf numFmtId="170" fontId="17" fillId="0" borderId="1" xfId="3" applyNumberFormat="1" applyFont="1" applyBorder="1" applyAlignment="1" applyProtection="1">
      <alignment vertical="center"/>
    </xf>
    <xf numFmtId="2" fontId="17" fillId="0" borderId="10" xfId="1" applyNumberFormat="1" applyFont="1" applyBorder="1" applyAlignment="1">
      <alignment vertical="center"/>
    </xf>
    <xf numFmtId="39" fontId="17" fillId="0" borderId="10" xfId="1" applyNumberFormat="1" applyFont="1" applyBorder="1" applyAlignment="1">
      <alignment vertical="center"/>
    </xf>
    <xf numFmtId="0" fontId="17" fillId="0" borderId="1" xfId="1" applyFont="1" applyBorder="1" applyAlignment="1">
      <alignment horizontal="center" vertical="center" wrapText="1"/>
    </xf>
    <xf numFmtId="170" fontId="17" fillId="0" borderId="1" xfId="3" applyNumberFormat="1" applyFont="1" applyBorder="1" applyAlignment="1">
      <alignment horizontal="center" vertical="center" wrapText="1"/>
    </xf>
    <xf numFmtId="39" fontId="17" fillId="0" borderId="1" xfId="1" applyNumberFormat="1" applyFont="1" applyBorder="1" applyAlignment="1">
      <alignment vertical="center"/>
    </xf>
    <xf numFmtId="10" fontId="17" fillId="0" borderId="1" xfId="2" applyNumberFormat="1" applyFont="1" applyBorder="1" applyAlignment="1" applyProtection="1">
      <alignment vertical="center"/>
    </xf>
    <xf numFmtId="10" fontId="17" fillId="0" borderId="0" xfId="2" applyNumberFormat="1" applyFont="1" applyBorder="1" applyProtection="1"/>
    <xf numFmtId="39" fontId="17" fillId="0" borderId="0" xfId="1" applyNumberFormat="1" applyFont="1"/>
    <xf numFmtId="39" fontId="17" fillId="0" borderId="8" xfId="1" applyNumberFormat="1" applyFont="1" applyBorder="1"/>
    <xf numFmtId="168" fontId="15" fillId="0" borderId="1" xfId="1" applyNumberFormat="1" applyFont="1" applyBorder="1" applyAlignment="1">
      <alignment vertical="top" wrapText="1"/>
    </xf>
    <xf numFmtId="39" fontId="15" fillId="0" borderId="1" xfId="1" applyNumberFormat="1" applyFont="1" applyBorder="1" applyAlignment="1">
      <alignment horizontal="left" vertical="top"/>
    </xf>
    <xf numFmtId="168" fontId="15" fillId="0" borderId="1" xfId="1" applyNumberFormat="1" applyFont="1" applyBorder="1" applyAlignment="1">
      <alignment horizontal="left" vertical="top"/>
    </xf>
    <xf numFmtId="169" fontId="15" fillId="0" borderId="1" xfId="1" applyNumberFormat="1" applyFont="1" applyBorder="1" applyAlignment="1">
      <alignment horizontal="left" vertical="top"/>
    </xf>
    <xf numFmtId="10" fontId="17" fillId="0" borderId="0" xfId="2" applyNumberFormat="1" applyFont="1" applyBorder="1"/>
    <xf numFmtId="0" fontId="19" fillId="2" borderId="16" xfId="0" applyFont="1" applyFill="1" applyBorder="1"/>
    <xf numFmtId="0" fontId="21" fillId="4" borderId="1" xfId="0" applyFont="1" applyFill="1" applyBorder="1" applyAlignment="1">
      <alignment horizontal="center" vertical="center" wrapText="1"/>
    </xf>
    <xf numFmtId="3" fontId="21" fillId="4" borderId="1" xfId="0" applyNumberFormat="1" applyFont="1" applyFill="1" applyBorder="1" applyAlignment="1">
      <alignment horizontal="right" vertical="center" wrapText="1"/>
    </xf>
    <xf numFmtId="0" fontId="21" fillId="4" borderId="16" xfId="0" applyFont="1" applyFill="1" applyBorder="1" applyAlignment="1">
      <alignment horizontal="center" vertical="center" wrapText="1"/>
    </xf>
    <xf numFmtId="3" fontId="21" fillId="4" borderId="16" xfId="0" applyNumberFormat="1" applyFont="1" applyFill="1" applyBorder="1" applyAlignment="1">
      <alignment horizontal="right" vertical="center" wrapText="1"/>
    </xf>
    <xf numFmtId="3" fontId="15" fillId="2" borderId="16" xfId="0" applyNumberFormat="1" applyFont="1" applyFill="1" applyBorder="1" applyAlignment="1">
      <alignment horizontal="center" vertical="center" wrapText="1"/>
    </xf>
    <xf numFmtId="3" fontId="17" fillId="2" borderId="16" xfId="1" applyNumberFormat="1" applyFont="1" applyFill="1" applyBorder="1" applyAlignment="1">
      <alignment horizontal="center" vertical="center"/>
    </xf>
    <xf numFmtId="0" fontId="17" fillId="2" borderId="0" xfId="1" applyFont="1" applyFill="1"/>
    <xf numFmtId="0" fontId="17" fillId="2" borderId="0" xfId="1" applyFont="1" applyFill="1" applyAlignment="1">
      <alignment wrapText="1"/>
    </xf>
    <xf numFmtId="2" fontId="17" fillId="2" borderId="0" xfId="1" applyNumberFormat="1" applyFont="1" applyFill="1" applyAlignment="1">
      <alignment horizontal="left" vertical="top" wrapText="1"/>
    </xf>
    <xf numFmtId="165" fontId="17" fillId="2" borderId="0" xfId="3" applyFont="1" applyFill="1" applyBorder="1"/>
    <xf numFmtId="2" fontId="17" fillId="2" borderId="0" xfId="1" applyNumberFormat="1" applyFont="1" applyFill="1"/>
    <xf numFmtId="164" fontId="17" fillId="2" borderId="0" xfId="1" applyNumberFormat="1" applyFont="1" applyFill="1"/>
    <xf numFmtId="174" fontId="21" fillId="2" borderId="0" xfId="6" applyNumberFormat="1" applyFont="1" applyFill="1" applyAlignment="1">
      <alignment horizontal="right" vertical="center" wrapText="1"/>
    </xf>
    <xf numFmtId="0" fontId="15" fillId="0" borderId="40" xfId="1" applyFont="1" applyBorder="1" applyAlignment="1">
      <alignment horizontal="center" vertical="center" wrapText="1"/>
    </xf>
    <xf numFmtId="174" fontId="17" fillId="2" borderId="16" xfId="6" applyNumberFormat="1" applyFont="1" applyFill="1" applyBorder="1"/>
    <xf numFmtId="0" fontId="15" fillId="2" borderId="40" xfId="1" applyFont="1" applyFill="1" applyBorder="1" applyAlignment="1">
      <alignment horizontal="center" vertical="center"/>
    </xf>
    <xf numFmtId="10" fontId="15" fillId="2" borderId="40" xfId="2" applyNumberFormat="1" applyFont="1" applyFill="1" applyBorder="1" applyAlignment="1">
      <alignment horizontal="center" vertical="center"/>
    </xf>
    <xf numFmtId="14" fontId="15" fillId="2" borderId="1" xfId="1" applyNumberFormat="1" applyFont="1" applyFill="1" applyBorder="1" applyAlignment="1">
      <alignment horizontal="center" vertical="center"/>
    </xf>
    <xf numFmtId="14" fontId="17" fillId="2" borderId="1" xfId="1" applyNumberFormat="1" applyFont="1" applyFill="1" applyBorder="1" applyAlignment="1">
      <alignment horizontal="center" vertical="center"/>
    </xf>
    <xf numFmtId="1" fontId="17" fillId="0" borderId="1" xfId="1" applyNumberFormat="1" applyFont="1" applyBorder="1" applyAlignment="1">
      <alignment vertical="center"/>
    </xf>
    <xf numFmtId="0" fontId="15" fillId="0" borderId="40" xfId="1" applyFont="1" applyBorder="1" applyAlignment="1">
      <alignment horizontal="center" vertical="center"/>
    </xf>
    <xf numFmtId="0" fontId="15" fillId="0" borderId="33" xfId="1" applyFont="1" applyBorder="1" applyAlignment="1">
      <alignment horizontal="center" vertical="center"/>
    </xf>
    <xf numFmtId="0" fontId="15" fillId="0" borderId="33"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6" xfId="1" applyFont="1" applyBorder="1" applyAlignment="1">
      <alignment horizontal="center" vertical="center" wrapText="1"/>
    </xf>
    <xf numFmtId="170" fontId="15" fillId="2" borderId="40" xfId="3" applyNumberFormat="1" applyFont="1" applyFill="1" applyBorder="1" applyAlignment="1">
      <alignment horizontal="center" vertical="center"/>
    </xf>
    <xf numFmtId="0" fontId="17" fillId="2" borderId="1" xfId="1" applyFont="1" applyFill="1" applyBorder="1" applyAlignment="1">
      <alignment horizontal="center" vertical="center" wrapText="1"/>
    </xf>
    <xf numFmtId="0" fontId="17" fillId="0" borderId="40" xfId="1" applyFont="1" applyBorder="1" applyAlignment="1">
      <alignment horizontal="center" vertical="center" wrapText="1"/>
    </xf>
    <xf numFmtId="0" fontId="17" fillId="2" borderId="40" xfId="1" applyFont="1" applyFill="1" applyBorder="1" applyAlignment="1">
      <alignment horizontal="center" vertical="center"/>
    </xf>
    <xf numFmtId="0" fontId="17" fillId="2" borderId="40" xfId="1" applyFont="1" applyFill="1" applyBorder="1" applyAlignment="1">
      <alignment horizontal="right" vertical="center"/>
    </xf>
    <xf numFmtId="0" fontId="15" fillId="2" borderId="33" xfId="1" applyFont="1" applyFill="1" applyBorder="1" applyAlignment="1">
      <alignment horizontal="center" vertical="center"/>
    </xf>
    <xf numFmtId="0" fontId="15" fillId="2" borderId="40" xfId="1" applyFont="1" applyFill="1" applyBorder="1" applyAlignment="1">
      <alignment horizontal="center" vertical="center" wrapText="1"/>
    </xf>
    <xf numFmtId="174" fontId="21" fillId="2" borderId="40" xfId="6" applyNumberFormat="1" applyFont="1" applyFill="1" applyBorder="1" applyAlignment="1">
      <alignment horizontal="right" vertical="center" wrapText="1"/>
    </xf>
    <xf numFmtId="174" fontId="17" fillId="2" borderId="40" xfId="6" applyNumberFormat="1" applyFont="1" applyFill="1" applyBorder="1" applyAlignment="1">
      <alignment horizontal="right" vertical="center"/>
    </xf>
    <xf numFmtId="0" fontId="15" fillId="0" borderId="45" xfId="1" applyFont="1" applyBorder="1" applyAlignment="1">
      <alignment horizontal="center" vertical="center"/>
    </xf>
    <xf numFmtId="0" fontId="15" fillId="2" borderId="0" xfId="1" applyFont="1" applyFill="1"/>
    <xf numFmtId="173" fontId="17" fillId="2" borderId="16" xfId="6" applyNumberFormat="1" applyFont="1" applyFill="1" applyBorder="1" applyAlignment="1">
      <alignment horizontal="center" vertical="center" wrapText="1"/>
    </xf>
    <xf numFmtId="3" fontId="21" fillId="2" borderId="16" xfId="0" applyNumberFormat="1" applyFont="1" applyFill="1" applyBorder="1" applyAlignment="1">
      <alignment horizontal="right" vertical="center" wrapText="1"/>
    </xf>
    <xf numFmtId="0" fontId="17" fillId="2" borderId="14" xfId="0" applyFont="1" applyFill="1" applyBorder="1" applyAlignment="1">
      <alignment vertical="center" wrapText="1"/>
    </xf>
    <xf numFmtId="0" fontId="17" fillId="2" borderId="10" xfId="0" applyFont="1" applyFill="1" applyBorder="1" applyAlignment="1">
      <alignment vertical="center" wrapText="1"/>
    </xf>
    <xf numFmtId="166" fontId="17" fillId="0" borderId="16" xfId="0" applyNumberFormat="1" applyFont="1" applyBorder="1" applyAlignment="1">
      <alignment vertical="center"/>
    </xf>
    <xf numFmtId="166" fontId="21" fillId="4" borderId="16" xfId="6" applyNumberFormat="1" applyFont="1" applyFill="1" applyBorder="1" applyAlignment="1">
      <alignment horizontal="right" vertical="center" wrapText="1"/>
    </xf>
    <xf numFmtId="166" fontId="17" fillId="2" borderId="1" xfId="1" applyNumberFormat="1" applyFont="1" applyFill="1" applyBorder="1" applyAlignment="1">
      <alignment horizontal="center" vertical="center"/>
    </xf>
    <xf numFmtId="166" fontId="17" fillId="0" borderId="1" xfId="6" applyNumberFormat="1" applyFont="1" applyBorder="1" applyAlignment="1">
      <alignment horizontal="center" vertical="center" wrapText="1"/>
    </xf>
    <xf numFmtId="166" fontId="17" fillId="0" borderId="16" xfId="0" applyNumberFormat="1" applyFont="1" applyBorder="1" applyAlignment="1">
      <alignment horizontal="right" vertical="center"/>
    </xf>
    <xf numFmtId="166" fontId="17" fillId="2" borderId="1" xfId="1" applyNumberFormat="1" applyFont="1" applyFill="1" applyBorder="1" applyAlignment="1">
      <alignment horizontal="right" vertical="center"/>
    </xf>
    <xf numFmtId="166" fontId="17" fillId="2" borderId="16" xfId="6" applyNumberFormat="1" applyFont="1" applyFill="1" applyBorder="1" applyAlignment="1">
      <alignment horizontal="right" vertical="center"/>
    </xf>
    <xf numFmtId="166" fontId="17" fillId="0" borderId="1" xfId="6" applyNumberFormat="1" applyFont="1" applyBorder="1" applyAlignment="1">
      <alignment horizontal="right" vertical="center" wrapText="1"/>
    </xf>
    <xf numFmtId="166" fontId="17" fillId="0" borderId="1" xfId="1" applyNumberFormat="1" applyFont="1" applyBorder="1" applyAlignment="1">
      <alignment horizontal="right" vertical="center" wrapText="1"/>
    </xf>
    <xf numFmtId="9" fontId="17" fillId="0" borderId="1" xfId="1" applyNumberFormat="1" applyFont="1" applyBorder="1" applyAlignment="1">
      <alignment horizontal="center" vertical="center" wrapText="1"/>
    </xf>
    <xf numFmtId="2" fontId="17" fillId="0" borderId="1" xfId="1" applyNumberFormat="1" applyFont="1" applyBorder="1" applyAlignment="1">
      <alignment horizontal="center" vertical="center"/>
    </xf>
    <xf numFmtId="175" fontId="18" fillId="2" borderId="41" xfId="0" applyNumberFormat="1" applyFont="1" applyFill="1" applyBorder="1" applyAlignment="1">
      <alignment vertical="center"/>
    </xf>
    <xf numFmtId="165" fontId="17" fillId="2" borderId="0" xfId="3" applyFont="1" applyFill="1" applyBorder="1" applyAlignment="1" applyProtection="1">
      <alignment vertical="center"/>
    </xf>
    <xf numFmtId="0" fontId="17" fillId="2" borderId="15" xfId="1" applyFont="1" applyFill="1" applyBorder="1" applyAlignment="1">
      <alignment vertical="center" wrapText="1"/>
    </xf>
    <xf numFmtId="170" fontId="17" fillId="0" borderId="0" xfId="1" applyNumberFormat="1" applyFont="1"/>
    <xf numFmtId="0" fontId="17" fillId="2" borderId="14" xfId="1" applyFont="1" applyFill="1" applyBorder="1" applyAlignment="1">
      <alignment horizontal="center" vertical="center" wrapText="1"/>
    </xf>
    <xf numFmtId="173" fontId="17" fillId="2" borderId="1" xfId="6" applyNumberFormat="1" applyFont="1" applyFill="1" applyBorder="1" applyAlignment="1">
      <alignment horizontal="center" vertical="center" wrapText="1"/>
    </xf>
    <xf numFmtId="173" fontId="17" fillId="2" borderId="1" xfId="1" applyNumberFormat="1" applyFont="1" applyFill="1" applyBorder="1" applyAlignment="1">
      <alignment horizontal="center" vertical="center"/>
    </xf>
    <xf numFmtId="10" fontId="17" fillId="2" borderId="1" xfId="2" applyNumberFormat="1" applyFont="1" applyFill="1" applyBorder="1" applyAlignment="1">
      <alignment horizontal="center" vertical="center"/>
    </xf>
    <xf numFmtId="14" fontId="17" fillId="2" borderId="1" xfId="1" applyNumberFormat="1" applyFont="1" applyFill="1" applyBorder="1" applyAlignment="1">
      <alignment horizontal="center" vertical="center" wrapText="1"/>
    </xf>
    <xf numFmtId="0" fontId="17" fillId="2" borderId="40" xfId="1" applyFont="1" applyFill="1" applyBorder="1" applyAlignment="1">
      <alignment horizontal="center" vertical="center" wrapText="1"/>
    </xf>
    <xf numFmtId="173" fontId="17" fillId="2" borderId="40" xfId="1" applyNumberFormat="1" applyFont="1" applyFill="1" applyBorder="1" applyAlignment="1">
      <alignment horizontal="center" vertical="center" wrapText="1"/>
    </xf>
    <xf numFmtId="173" fontId="17" fillId="2" borderId="40" xfId="1" applyNumberFormat="1" applyFont="1" applyFill="1" applyBorder="1" applyAlignment="1">
      <alignment horizontal="center" vertical="center"/>
    </xf>
    <xf numFmtId="10" fontId="17" fillId="2" borderId="40" xfId="2" applyNumberFormat="1" applyFont="1" applyFill="1" applyBorder="1" applyAlignment="1">
      <alignment horizontal="center" vertical="center"/>
    </xf>
    <xf numFmtId="9" fontId="17" fillId="2" borderId="40" xfId="1" applyNumberFormat="1" applyFont="1" applyFill="1" applyBorder="1" applyAlignment="1">
      <alignment horizontal="center" vertical="center" wrapText="1"/>
    </xf>
    <xf numFmtId="0" fontId="15" fillId="0" borderId="46" xfId="1" applyFont="1" applyBorder="1"/>
    <xf numFmtId="0" fontId="15" fillId="0" borderId="47" xfId="1" applyFont="1" applyBorder="1"/>
    <xf numFmtId="0" fontId="15" fillId="0" borderId="55" xfId="1" applyFont="1" applyBorder="1"/>
    <xf numFmtId="0" fontId="15" fillId="0" borderId="40" xfId="1" applyFont="1" applyBorder="1"/>
    <xf numFmtId="2" fontId="15" fillId="0" borderId="40" xfId="1" applyNumberFormat="1" applyFont="1" applyBorder="1" applyAlignment="1">
      <alignment horizontal="center" vertical="center"/>
    </xf>
    <xf numFmtId="2" fontId="15" fillId="0" borderId="70" xfId="1" applyNumberFormat="1" applyFont="1" applyBorder="1" applyAlignment="1">
      <alignment horizontal="center" vertical="center"/>
    </xf>
    <xf numFmtId="10" fontId="17" fillId="0" borderId="40" xfId="2" applyNumberFormat="1" applyFont="1" applyBorder="1"/>
    <xf numFmtId="0" fontId="17" fillId="0" borderId="56" xfId="1" applyFont="1" applyBorder="1"/>
    <xf numFmtId="0" fontId="17" fillId="0" borderId="40" xfId="1" applyFont="1" applyBorder="1" applyAlignment="1">
      <alignment horizontal="center" vertical="center"/>
    </xf>
    <xf numFmtId="166" fontId="17" fillId="0" borderId="70" xfId="1" applyNumberFormat="1" applyFont="1" applyBorder="1" applyAlignment="1">
      <alignment horizontal="center" vertical="center" wrapText="1"/>
    </xf>
    <xf numFmtId="3" fontId="17" fillId="2" borderId="40" xfId="1" applyNumberFormat="1" applyFont="1" applyFill="1" applyBorder="1" applyAlignment="1">
      <alignment horizontal="center" vertical="center"/>
    </xf>
    <xf numFmtId="166" fontId="17" fillId="2" borderId="70" xfId="1" applyNumberFormat="1" applyFont="1" applyFill="1" applyBorder="1" applyAlignment="1">
      <alignment horizontal="center" vertical="center" wrapText="1"/>
    </xf>
    <xf numFmtId="0" fontId="17" fillId="2" borderId="33" xfId="1" applyFont="1" applyFill="1" applyBorder="1" applyAlignment="1">
      <alignment horizontal="center" vertical="center" wrapText="1"/>
    </xf>
    <xf numFmtId="173" fontId="17" fillId="2" borderId="40" xfId="6" applyNumberFormat="1" applyFont="1" applyFill="1" applyBorder="1" applyAlignment="1">
      <alignment horizontal="center" vertical="center" wrapText="1"/>
    </xf>
    <xf numFmtId="14" fontId="17" fillId="2" borderId="40" xfId="1" applyNumberFormat="1" applyFont="1" applyFill="1" applyBorder="1" applyAlignment="1">
      <alignment horizontal="center" vertical="center"/>
    </xf>
    <xf numFmtId="14" fontId="17" fillId="2" borderId="40" xfId="1" applyNumberFormat="1" applyFont="1" applyFill="1" applyBorder="1" applyAlignment="1">
      <alignment horizontal="center" vertical="center" wrapText="1"/>
    </xf>
    <xf numFmtId="178" fontId="17" fillId="2" borderId="70" xfId="1" applyNumberFormat="1" applyFont="1" applyFill="1" applyBorder="1" applyAlignment="1">
      <alignment horizontal="center" vertical="center"/>
    </xf>
    <xf numFmtId="175" fontId="17" fillId="2" borderId="40" xfId="1" applyNumberFormat="1" applyFont="1" applyFill="1" applyBorder="1" applyAlignment="1">
      <alignment horizontal="center" vertical="center"/>
    </xf>
    <xf numFmtId="175" fontId="18" fillId="2" borderId="40" xfId="0" applyNumberFormat="1" applyFont="1" applyFill="1" applyBorder="1" applyAlignment="1">
      <alignment vertical="center"/>
    </xf>
    <xf numFmtId="0" fontId="17" fillId="2" borderId="40" xfId="6" applyNumberFormat="1" applyFont="1" applyFill="1" applyBorder="1" applyAlignment="1">
      <alignment horizontal="center" vertical="center" wrapText="1"/>
    </xf>
    <xf numFmtId="0" fontId="17" fillId="2" borderId="0" xfId="1" applyFont="1" applyFill="1" applyBorder="1"/>
    <xf numFmtId="175" fontId="19" fillId="2" borderId="40" xfId="0" applyNumberFormat="1" applyFont="1" applyFill="1" applyBorder="1" applyAlignment="1">
      <alignment vertical="center"/>
    </xf>
    <xf numFmtId="0" fontId="17" fillId="2" borderId="45" xfId="1" applyFont="1" applyFill="1" applyBorder="1" applyAlignment="1">
      <alignment horizontal="center" vertical="center" wrapText="1"/>
    </xf>
    <xf numFmtId="0" fontId="17" fillId="2" borderId="40" xfId="0" applyFont="1" applyFill="1" applyBorder="1"/>
    <xf numFmtId="0" fontId="17" fillId="2" borderId="70" xfId="1" applyFont="1" applyFill="1" applyBorder="1" applyAlignment="1">
      <alignment horizontal="center" vertical="center"/>
    </xf>
    <xf numFmtId="0" fontId="17" fillId="2" borderId="33" xfId="1" applyFont="1" applyFill="1" applyBorder="1" applyAlignment="1">
      <alignment vertical="center" wrapText="1"/>
    </xf>
    <xf numFmtId="1" fontId="17" fillId="2" borderId="40" xfId="1" applyNumberFormat="1" applyFont="1" applyFill="1" applyBorder="1" applyAlignment="1">
      <alignment horizontal="center" vertical="center" wrapText="1"/>
    </xf>
    <xf numFmtId="173" fontId="22" fillId="2" borderId="0" xfId="6" applyNumberFormat="1" applyFont="1" applyFill="1" applyBorder="1"/>
    <xf numFmtId="172" fontId="17" fillId="2" borderId="40" xfId="4" applyNumberFormat="1" applyFont="1" applyFill="1" applyBorder="1" applyAlignment="1" applyProtection="1">
      <alignment vertical="center"/>
    </xf>
    <xf numFmtId="2" fontId="17" fillId="2" borderId="40" xfId="1" applyNumberFormat="1" applyFont="1" applyFill="1" applyBorder="1" applyAlignment="1">
      <alignment vertical="center"/>
    </xf>
    <xf numFmtId="2" fontId="17" fillId="2" borderId="40" xfId="2" applyNumberFormat="1" applyFont="1" applyFill="1" applyBorder="1" applyAlignment="1" applyProtection="1">
      <alignment vertical="center"/>
    </xf>
    <xf numFmtId="173" fontId="17" fillId="2" borderId="40" xfId="6" applyNumberFormat="1" applyFont="1" applyFill="1" applyBorder="1" applyAlignment="1" applyProtection="1">
      <alignment vertical="center"/>
    </xf>
    <xf numFmtId="170" fontId="17" fillId="2" borderId="40" xfId="3" applyNumberFormat="1" applyFont="1" applyFill="1" applyBorder="1" applyAlignment="1">
      <alignment horizontal="center" vertical="center" wrapText="1"/>
    </xf>
    <xf numFmtId="39" fontId="17" fillId="2" borderId="40" xfId="1" applyNumberFormat="1" applyFont="1" applyFill="1" applyBorder="1" applyAlignment="1">
      <alignment vertical="center"/>
    </xf>
    <xf numFmtId="170" fontId="17" fillId="0" borderId="40" xfId="3" applyNumberFormat="1" applyFont="1" applyBorder="1" applyAlignment="1" applyProtection="1">
      <alignment vertical="center"/>
    </xf>
    <xf numFmtId="2" fontId="17" fillId="0" borderId="40" xfId="1" applyNumberFormat="1" applyFont="1" applyBorder="1" applyAlignment="1">
      <alignment vertical="center"/>
    </xf>
    <xf numFmtId="10" fontId="17" fillId="0" borderId="40" xfId="2" applyNumberFormat="1" applyFont="1" applyBorder="1" applyAlignment="1" applyProtection="1">
      <alignment vertical="center"/>
    </xf>
    <xf numFmtId="39" fontId="17" fillId="0" borderId="40" xfId="1" applyNumberFormat="1" applyFont="1" applyBorder="1" applyAlignment="1">
      <alignment vertical="center"/>
    </xf>
    <xf numFmtId="0" fontId="17" fillId="0" borderId="74" xfId="1" applyFont="1" applyBorder="1"/>
    <xf numFmtId="0" fontId="17" fillId="0" borderId="0" xfId="1" applyFont="1" applyBorder="1"/>
    <xf numFmtId="0" fontId="17" fillId="0" borderId="0" xfId="1" applyFont="1" applyBorder="1" applyAlignment="1">
      <alignment horizontal="left" vertical="center"/>
    </xf>
    <xf numFmtId="168" fontId="17" fillId="0" borderId="0" xfId="1" applyNumberFormat="1" applyFont="1" applyBorder="1"/>
    <xf numFmtId="2" fontId="17" fillId="0" borderId="0" xfId="1" applyNumberFormat="1" applyFont="1" applyBorder="1"/>
    <xf numFmtId="39" fontId="17" fillId="0" borderId="0" xfId="1" applyNumberFormat="1" applyFont="1" applyBorder="1"/>
    <xf numFmtId="39" fontId="17" fillId="0" borderId="56" xfId="1" applyNumberFormat="1" applyFont="1" applyBorder="1"/>
    <xf numFmtId="168" fontId="15" fillId="0" borderId="40" xfId="1" applyNumberFormat="1" applyFont="1" applyBorder="1" applyAlignment="1">
      <alignment vertical="top" wrapText="1"/>
    </xf>
    <xf numFmtId="0" fontId="15" fillId="0" borderId="40" xfId="1" applyFont="1" applyBorder="1" applyAlignment="1">
      <alignment horizontal="left" vertical="center"/>
    </xf>
    <xf numFmtId="39" fontId="15" fillId="0" borderId="40" xfId="1" applyNumberFormat="1" applyFont="1" applyBorder="1" applyAlignment="1">
      <alignment horizontal="left" vertical="top"/>
    </xf>
    <xf numFmtId="168" fontId="15" fillId="0" borderId="40" xfId="1" applyNumberFormat="1" applyFont="1" applyBorder="1" applyAlignment="1">
      <alignment horizontal="left" vertical="top"/>
    </xf>
    <xf numFmtId="169" fontId="15" fillId="0" borderId="40" xfId="1" applyNumberFormat="1" applyFont="1" applyBorder="1" applyAlignment="1">
      <alignment horizontal="left" vertical="top"/>
    </xf>
    <xf numFmtId="0" fontId="15" fillId="0" borderId="71" xfId="1" applyFont="1" applyBorder="1"/>
    <xf numFmtId="0" fontId="15" fillId="0" borderId="33" xfId="1" applyFont="1" applyBorder="1"/>
    <xf numFmtId="0" fontId="15" fillId="0" borderId="81" xfId="1" applyFont="1" applyBorder="1" applyAlignment="1">
      <alignment vertical="center"/>
    </xf>
    <xf numFmtId="0" fontId="15" fillId="0" borderId="63" xfId="1" applyFont="1" applyBorder="1" applyAlignment="1">
      <alignment vertical="center"/>
    </xf>
    <xf numFmtId="0" fontId="17" fillId="2" borderId="58" xfId="1" applyFont="1" applyFill="1" applyBorder="1" applyAlignment="1">
      <alignment horizontal="center" vertical="center"/>
    </xf>
    <xf numFmtId="170" fontId="17" fillId="2" borderId="78" xfId="3" applyNumberFormat="1" applyFont="1" applyFill="1" applyBorder="1" applyAlignment="1">
      <alignment horizontal="center" vertical="center"/>
    </xf>
    <xf numFmtId="0" fontId="21" fillId="4" borderId="21" xfId="0" applyFont="1" applyFill="1" applyBorder="1" applyAlignment="1">
      <alignment horizontal="center" vertical="center" wrapText="1"/>
    </xf>
    <xf numFmtId="175" fontId="18" fillId="0" borderId="22" xfId="0" applyNumberFormat="1" applyFont="1" applyBorder="1" applyAlignment="1">
      <alignment horizontal="right"/>
    </xf>
    <xf numFmtId="0" fontId="15" fillId="0" borderId="27" xfId="1" applyFont="1" applyBorder="1" applyAlignment="1">
      <alignment horizontal="left" vertical="top"/>
    </xf>
    <xf numFmtId="0" fontId="15" fillId="0" borderId="42" xfId="1" applyFont="1" applyBorder="1" applyAlignment="1">
      <alignment horizontal="left" vertical="top"/>
    </xf>
    <xf numFmtId="0" fontId="17" fillId="0" borderId="42" xfId="1" applyFont="1" applyBorder="1" applyAlignment="1">
      <alignment horizontal="center" vertical="center"/>
    </xf>
    <xf numFmtId="0" fontId="17" fillId="0" borderId="43" xfId="1" applyFont="1" applyBorder="1" applyAlignment="1">
      <alignment horizontal="center" vertical="center"/>
    </xf>
    <xf numFmtId="0" fontId="21" fillId="4" borderId="44" xfId="0" applyFont="1" applyFill="1" applyBorder="1" applyAlignment="1">
      <alignment horizontal="center" vertical="center" wrapText="1"/>
    </xf>
    <xf numFmtId="175" fontId="18" fillId="0" borderId="16" xfId="0" applyNumberFormat="1" applyFont="1" applyBorder="1" applyAlignment="1">
      <alignment horizontal="right"/>
    </xf>
    <xf numFmtId="0" fontId="15" fillId="0" borderId="13" xfId="1" applyFont="1" applyBorder="1" applyAlignment="1">
      <alignment horizontal="left" vertical="top"/>
    </xf>
    <xf numFmtId="0" fontId="15" fillId="0" borderId="12" xfId="1" applyFont="1" applyBorder="1" applyAlignment="1">
      <alignment horizontal="left" vertical="top"/>
    </xf>
    <xf numFmtId="176" fontId="19" fillId="0" borderId="16" xfId="0" applyNumberFormat="1" applyFont="1" applyBorder="1"/>
    <xf numFmtId="0" fontId="19" fillId="0" borderId="16" xfId="0" applyFont="1" applyBorder="1"/>
    <xf numFmtId="166" fontId="18" fillId="2" borderId="23" xfId="0" applyNumberFormat="1" applyFont="1" applyFill="1" applyBorder="1" applyAlignment="1">
      <alignment horizontal="right" vertical="center"/>
    </xf>
    <xf numFmtId="166" fontId="17" fillId="2" borderId="16" xfId="0" applyNumberFormat="1" applyFont="1" applyFill="1" applyBorder="1" applyAlignment="1">
      <alignment horizontal="right"/>
    </xf>
    <xf numFmtId="166" fontId="17" fillId="0" borderId="16" xfId="1" applyNumberFormat="1" applyFont="1" applyBorder="1" applyAlignment="1">
      <alignment horizontal="right"/>
    </xf>
    <xf numFmtId="166" fontId="18" fillId="0" borderId="16" xfId="0" applyNumberFormat="1" applyFont="1" applyBorder="1" applyAlignment="1">
      <alignment horizontal="right" vertical="center"/>
    </xf>
    <xf numFmtId="0" fontId="17" fillId="0" borderId="14" xfId="1" applyFont="1" applyBorder="1" applyAlignment="1">
      <alignment horizontal="center" vertical="center" wrapText="1"/>
    </xf>
    <xf numFmtId="14" fontId="17" fillId="0" borderId="1" xfId="1" applyNumberFormat="1" applyFont="1" applyBorder="1" applyAlignment="1">
      <alignment horizontal="center" vertical="center" wrapText="1"/>
    </xf>
    <xf numFmtId="166" fontId="17" fillId="0" borderId="16" xfId="6" applyNumberFormat="1" applyFont="1" applyFill="1" applyBorder="1" applyAlignment="1">
      <alignment horizontal="right" vertical="center"/>
    </xf>
    <xf numFmtId="44" fontId="17" fillId="0" borderId="0" xfId="6" applyFont="1"/>
    <xf numFmtId="0" fontId="21" fillId="2" borderId="0" xfId="0" applyFont="1" applyFill="1" applyAlignment="1">
      <alignment horizontal="center" vertical="center" wrapText="1"/>
    </xf>
    <xf numFmtId="3" fontId="15" fillId="2" borderId="27" xfId="0" applyNumberFormat="1" applyFont="1" applyFill="1" applyBorder="1" applyAlignment="1">
      <alignment horizontal="center" vertical="center" wrapText="1"/>
    </xf>
    <xf numFmtId="0" fontId="15" fillId="0" borderId="39" xfId="1" applyFont="1" applyBorder="1" applyAlignment="1">
      <alignment horizontal="left" vertical="top"/>
    </xf>
    <xf numFmtId="0" fontId="15" fillId="0" borderId="34" xfId="1" applyFont="1" applyBorder="1" applyAlignment="1">
      <alignment horizontal="left" vertical="top"/>
    </xf>
    <xf numFmtId="0" fontId="17" fillId="0" borderId="34" xfId="1" applyFont="1" applyBorder="1" applyAlignment="1">
      <alignment horizontal="center" vertical="center"/>
    </xf>
    <xf numFmtId="0" fontId="17" fillId="0" borderId="35" xfId="1" applyFont="1" applyBorder="1" applyAlignment="1">
      <alignment horizontal="center" vertical="center"/>
    </xf>
    <xf numFmtId="44" fontId="17" fillId="0" borderId="1" xfId="6" applyFont="1" applyBorder="1" applyAlignment="1">
      <alignment horizontal="center" vertical="center" wrapText="1"/>
    </xf>
    <xf numFmtId="44" fontId="17" fillId="0" borderId="1" xfId="6" applyFont="1" applyBorder="1" applyAlignment="1" applyProtection="1">
      <alignment vertical="center"/>
    </xf>
    <xf numFmtId="44" fontId="17" fillId="0" borderId="0" xfId="6" applyFont="1" applyAlignment="1">
      <alignment horizontal="left" vertical="center"/>
    </xf>
    <xf numFmtId="44" fontId="17" fillId="2" borderId="1" xfId="1" applyNumberFormat="1" applyFont="1" applyFill="1" applyBorder="1" applyAlignment="1">
      <alignment horizontal="center" vertical="center"/>
    </xf>
    <xf numFmtId="3" fontId="17" fillId="2" borderId="16" xfId="0" applyNumberFormat="1" applyFont="1" applyFill="1" applyBorder="1" applyAlignment="1">
      <alignment horizontal="right" vertical="center" wrapText="1"/>
    </xf>
    <xf numFmtId="166" fontId="17" fillId="2" borderId="16" xfId="0" applyNumberFormat="1" applyFont="1" applyFill="1" applyBorder="1" applyAlignment="1">
      <alignment horizontal="right" vertical="center" wrapText="1"/>
    </xf>
    <xf numFmtId="166" fontId="17" fillId="0" borderId="16" xfId="6" applyNumberFormat="1" applyFont="1" applyFill="1" applyBorder="1" applyAlignment="1">
      <alignment vertical="center"/>
    </xf>
    <xf numFmtId="0" fontId="17" fillId="0" borderId="6" xfId="1" applyFont="1" applyBorder="1" applyAlignment="1">
      <alignment horizontal="center" vertical="center"/>
    </xf>
    <xf numFmtId="0" fontId="17" fillId="0" borderId="3" xfId="1" applyFont="1" applyBorder="1" applyAlignment="1">
      <alignment horizontal="center" vertical="center"/>
    </xf>
    <xf numFmtId="0" fontId="17" fillId="0" borderId="16" xfId="1" applyFont="1" applyBorder="1" applyAlignment="1">
      <alignment horizontal="center" vertical="center" wrapText="1"/>
    </xf>
    <xf numFmtId="14" fontId="17" fillId="0" borderId="40" xfId="1" applyNumberFormat="1" applyFont="1" applyBorder="1" applyAlignment="1">
      <alignment horizontal="center" vertical="center"/>
    </xf>
    <xf numFmtId="14" fontId="17" fillId="0" borderId="40" xfId="1" applyNumberFormat="1" applyFont="1" applyBorder="1" applyAlignment="1">
      <alignment horizontal="center" vertical="center" wrapText="1"/>
    </xf>
    <xf numFmtId="0" fontId="19" fillId="0" borderId="40" xfId="0" applyFont="1" applyBorder="1" applyAlignment="1">
      <alignment vertical="center" wrapText="1"/>
    </xf>
    <xf numFmtId="0" fontId="19" fillId="0" borderId="40" xfId="0" applyFont="1" applyBorder="1" applyAlignment="1">
      <alignment vertical="center"/>
    </xf>
    <xf numFmtId="10" fontId="15" fillId="2" borderId="33" xfId="2" applyNumberFormat="1" applyFont="1" applyFill="1" applyBorder="1" applyAlignment="1">
      <alignment horizontal="center" vertical="center"/>
    </xf>
    <xf numFmtId="0" fontId="17" fillId="0" borderId="45" xfId="1" applyFont="1" applyBorder="1" applyAlignment="1">
      <alignment horizontal="center" vertical="center" wrapText="1"/>
    </xf>
    <xf numFmtId="170" fontId="17" fillId="0" borderId="45" xfId="3" applyNumberFormat="1" applyFont="1" applyBorder="1" applyAlignment="1">
      <alignment horizontal="center" vertical="center" wrapText="1"/>
    </xf>
    <xf numFmtId="2" fontId="17" fillId="0" borderId="45" xfId="1" applyNumberFormat="1" applyFont="1" applyBorder="1" applyAlignment="1">
      <alignment vertical="center"/>
    </xf>
    <xf numFmtId="39" fontId="17" fillId="0" borderId="45" xfId="1" applyNumberFormat="1" applyFont="1" applyBorder="1" applyAlignment="1">
      <alignment vertical="center"/>
    </xf>
    <xf numFmtId="0" fontId="17" fillId="0" borderId="47" xfId="1" applyFont="1" applyBorder="1" applyAlignment="1">
      <alignment horizontal="center" vertical="center" wrapText="1"/>
    </xf>
    <xf numFmtId="14" fontId="17" fillId="0" borderId="47" xfId="1" applyNumberFormat="1" applyFont="1" applyBorder="1" applyAlignment="1">
      <alignment horizontal="center" vertical="center"/>
    </xf>
    <xf numFmtId="14" fontId="17" fillId="0" borderId="47" xfId="1" applyNumberFormat="1" applyFont="1" applyBorder="1" applyAlignment="1">
      <alignment horizontal="center" vertical="center" wrapText="1"/>
    </xf>
    <xf numFmtId="1" fontId="17" fillId="2" borderId="58" xfId="1" applyNumberFormat="1" applyFont="1" applyFill="1" applyBorder="1" applyAlignment="1">
      <alignment horizontal="center" vertical="center" wrapText="1"/>
    </xf>
    <xf numFmtId="14" fontId="17" fillId="2" borderId="58" xfId="1" applyNumberFormat="1" applyFont="1" applyFill="1" applyBorder="1" applyAlignment="1">
      <alignment horizontal="center" vertical="center"/>
    </xf>
    <xf numFmtId="0" fontId="15" fillId="0" borderId="58" xfId="1" applyFont="1" applyBorder="1" applyAlignment="1">
      <alignment horizontal="center" vertical="center"/>
    </xf>
    <xf numFmtId="0" fontId="17" fillId="0" borderId="49" xfId="1" applyFont="1" applyBorder="1" applyAlignment="1">
      <alignment horizontal="center" vertical="center"/>
    </xf>
    <xf numFmtId="0" fontId="17" fillId="0" borderId="60" xfId="1" applyFont="1" applyBorder="1" applyAlignment="1">
      <alignment horizontal="center" vertical="center"/>
    </xf>
    <xf numFmtId="0" fontId="17" fillId="0" borderId="58" xfId="1" applyFont="1" applyBorder="1" applyAlignment="1">
      <alignment horizontal="center" vertical="center" wrapText="1"/>
    </xf>
    <xf numFmtId="170" fontId="17" fillId="0" borderId="58" xfId="3" applyNumberFormat="1" applyFont="1" applyBorder="1" applyAlignment="1" applyProtection="1">
      <alignment vertical="center"/>
    </xf>
    <xf numFmtId="2" fontId="17" fillId="0" borderId="58" xfId="1" applyNumberFormat="1" applyFont="1" applyBorder="1" applyAlignment="1">
      <alignment vertical="center"/>
    </xf>
    <xf numFmtId="10" fontId="17" fillId="0" borderId="58" xfId="2" applyNumberFormat="1" applyFont="1" applyBorder="1" applyAlignment="1" applyProtection="1">
      <alignment vertical="center"/>
    </xf>
    <xf numFmtId="39" fontId="17" fillId="0" borderId="58" xfId="1" applyNumberFormat="1" applyFont="1" applyBorder="1" applyAlignment="1">
      <alignment vertical="center"/>
    </xf>
    <xf numFmtId="168" fontId="15" fillId="0" borderId="47" xfId="1" applyNumberFormat="1" applyFont="1" applyBorder="1" applyAlignment="1">
      <alignment vertical="top" wrapText="1"/>
    </xf>
    <xf numFmtId="166" fontId="17" fillId="2" borderId="40" xfId="4" applyNumberFormat="1" applyFont="1" applyFill="1" applyBorder="1" applyAlignment="1" applyProtection="1">
      <alignment vertical="center"/>
    </xf>
    <xf numFmtId="166" fontId="17" fillId="2" borderId="40" xfId="1" applyNumberFormat="1" applyFont="1" applyFill="1" applyBorder="1" applyAlignment="1">
      <alignment vertical="center"/>
    </xf>
    <xf numFmtId="166" fontId="17" fillId="2" borderId="40" xfId="2" applyNumberFormat="1" applyFont="1" applyFill="1" applyBorder="1" applyAlignment="1" applyProtection="1">
      <alignment vertical="center"/>
    </xf>
    <xf numFmtId="166" fontId="17" fillId="2" borderId="58" xfId="4" applyNumberFormat="1" applyFont="1" applyFill="1" applyBorder="1" applyAlignment="1" applyProtection="1">
      <alignment vertical="center"/>
    </xf>
    <xf numFmtId="166" fontId="17" fillId="2" borderId="58" xfId="1" applyNumberFormat="1" applyFont="1" applyFill="1" applyBorder="1" applyAlignment="1">
      <alignment vertical="center"/>
    </xf>
    <xf numFmtId="166" fontId="17" fillId="2" borderId="58" xfId="2" applyNumberFormat="1" applyFont="1" applyFill="1" applyBorder="1" applyAlignment="1" applyProtection="1">
      <alignment vertical="center"/>
    </xf>
    <xf numFmtId="166" fontId="17" fillId="0" borderId="47" xfId="1" applyNumberFormat="1" applyFont="1" applyBorder="1" applyAlignment="1">
      <alignment vertical="center" wrapText="1"/>
    </xf>
    <xf numFmtId="166" fontId="17" fillId="2" borderId="47" xfId="1" applyNumberFormat="1" applyFont="1" applyFill="1" applyBorder="1" applyAlignment="1">
      <alignment vertical="center"/>
    </xf>
    <xf numFmtId="166" fontId="17" fillId="2" borderId="47" xfId="6" applyNumberFormat="1" applyFont="1" applyFill="1" applyBorder="1" applyAlignment="1">
      <alignment vertical="center" wrapText="1"/>
    </xf>
    <xf numFmtId="166" fontId="17" fillId="0" borderId="40" xfId="1" applyNumberFormat="1" applyFont="1" applyBorder="1" applyAlignment="1">
      <alignment vertical="center" wrapText="1"/>
    </xf>
    <xf numFmtId="166" fontId="17" fillId="2" borderId="40" xfId="2" applyNumberFormat="1" applyFont="1" applyFill="1" applyBorder="1" applyAlignment="1">
      <alignment vertical="center"/>
    </xf>
    <xf numFmtId="166" fontId="17" fillId="2" borderId="40" xfId="6" applyNumberFormat="1" applyFont="1" applyFill="1" applyBorder="1" applyAlignment="1">
      <alignment vertical="center" wrapText="1"/>
    </xf>
    <xf numFmtId="166" fontId="22" fillId="0" borderId="40" xfId="0" applyNumberFormat="1" applyFont="1" applyBorder="1" applyAlignment="1">
      <alignment vertical="center" wrapText="1"/>
    </xf>
    <xf numFmtId="166" fontId="17" fillId="0" borderId="40" xfId="6" applyNumberFormat="1" applyFont="1" applyFill="1" applyBorder="1" applyAlignment="1">
      <alignment vertical="center" wrapText="1"/>
    </xf>
    <xf numFmtId="166" fontId="17" fillId="2" borderId="40" xfId="0" applyNumberFormat="1" applyFont="1" applyFill="1" applyBorder="1" applyAlignment="1">
      <alignment vertical="center" wrapText="1"/>
    </xf>
    <xf numFmtId="166" fontId="17" fillId="0" borderId="40" xfId="1" applyNumberFormat="1" applyFont="1" applyBorder="1" applyAlignment="1">
      <alignment vertical="center"/>
    </xf>
    <xf numFmtId="166" fontId="21" fillId="2" borderId="47" xfId="0" applyNumberFormat="1" applyFont="1" applyFill="1" applyBorder="1" applyAlignment="1">
      <alignment vertical="center"/>
    </xf>
    <xf numFmtId="166" fontId="17" fillId="0" borderId="40" xfId="6" applyNumberFormat="1" applyFont="1" applyFill="1" applyBorder="1" applyAlignment="1">
      <alignment vertical="center"/>
    </xf>
    <xf numFmtId="166" fontId="17" fillId="0" borderId="40" xfId="6" applyNumberFormat="1" applyFont="1" applyBorder="1" applyAlignment="1">
      <alignment vertical="center"/>
    </xf>
    <xf numFmtId="166" fontId="17" fillId="2" borderId="40" xfId="6" applyNumberFormat="1" applyFont="1" applyFill="1" applyBorder="1" applyAlignment="1">
      <alignment vertical="center"/>
    </xf>
    <xf numFmtId="166" fontId="22" fillId="0" borderId="40" xfId="6" applyNumberFormat="1" applyFont="1" applyFill="1" applyBorder="1" applyAlignment="1">
      <alignment vertical="center"/>
    </xf>
    <xf numFmtId="166" fontId="17" fillId="0" borderId="40" xfId="0" applyNumberFormat="1" applyFont="1" applyBorder="1" applyAlignment="1">
      <alignment vertical="center"/>
    </xf>
    <xf numFmtId="166" fontId="22" fillId="0" borderId="40" xfId="0" applyNumberFormat="1" applyFont="1" applyBorder="1" applyAlignment="1">
      <alignment vertical="center"/>
    </xf>
    <xf numFmtId="166" fontId="17" fillId="2" borderId="40" xfId="0" applyNumberFormat="1" applyFont="1" applyFill="1" applyBorder="1" applyAlignment="1">
      <alignment vertical="center"/>
    </xf>
    <xf numFmtId="173" fontId="17" fillId="0" borderId="0" xfId="6" applyNumberFormat="1" applyFont="1"/>
    <xf numFmtId="173" fontId="15" fillId="0" borderId="16" xfId="6" applyNumberFormat="1" applyFont="1" applyBorder="1" applyAlignment="1" applyProtection="1">
      <alignment horizontal="center" vertical="center"/>
    </xf>
    <xf numFmtId="173" fontId="17" fillId="0" borderId="16" xfId="0" applyNumberFormat="1" applyFont="1" applyBorder="1" applyAlignment="1">
      <alignment vertical="center"/>
    </xf>
    <xf numFmtId="173" fontId="19" fillId="2" borderId="16" xfId="6" applyNumberFormat="1" applyFont="1" applyFill="1" applyBorder="1" applyAlignment="1" applyProtection="1">
      <alignment vertical="center"/>
      <protection locked="0"/>
    </xf>
    <xf numFmtId="173" fontId="17" fillId="2" borderId="16" xfId="6" applyNumberFormat="1" applyFont="1" applyFill="1" applyBorder="1" applyAlignment="1">
      <alignment horizontal="right" vertical="center"/>
    </xf>
    <xf numFmtId="173" fontId="17" fillId="2" borderId="16" xfId="6" applyNumberFormat="1" applyFont="1" applyFill="1" applyBorder="1" applyAlignment="1" applyProtection="1">
      <alignment vertical="center"/>
    </xf>
    <xf numFmtId="0" fontId="17" fillId="3" borderId="0" xfId="1" applyFont="1" applyFill="1" applyAlignment="1">
      <alignment wrapText="1"/>
    </xf>
    <xf numFmtId="2" fontId="17" fillId="3" borderId="0" xfId="1" applyNumberFormat="1" applyFont="1" applyFill="1" applyAlignment="1">
      <alignment horizontal="left" vertical="top" wrapText="1"/>
    </xf>
    <xf numFmtId="0" fontId="17" fillId="3" borderId="0" xfId="1" applyFont="1" applyFill="1"/>
    <xf numFmtId="165" fontId="17" fillId="3" borderId="0" xfId="3" applyFont="1" applyFill="1" applyBorder="1"/>
    <xf numFmtId="2" fontId="17" fillId="3" borderId="0" xfId="1" applyNumberFormat="1" applyFont="1" applyFill="1"/>
    <xf numFmtId="164" fontId="17" fillId="3" borderId="0" xfId="1" applyNumberFormat="1" applyFont="1" applyFill="1"/>
    <xf numFmtId="3" fontId="17" fillId="2" borderId="16" xfId="0" applyNumberFormat="1" applyFont="1" applyFill="1" applyBorder="1" applyAlignment="1">
      <alignment horizontal="center"/>
    </xf>
    <xf numFmtId="0" fontId="17" fillId="2" borderId="16" xfId="1" applyFont="1" applyFill="1" applyBorder="1" applyAlignment="1">
      <alignment horizontal="center" vertical="center" wrapText="1"/>
    </xf>
    <xf numFmtId="173" fontId="17" fillId="2" borderId="0" xfId="1" applyNumberFormat="1" applyFont="1" applyFill="1"/>
    <xf numFmtId="44" fontId="17" fillId="0" borderId="1" xfId="6" applyFont="1" applyBorder="1" applyAlignment="1">
      <alignment vertical="center"/>
    </xf>
    <xf numFmtId="177" fontId="17" fillId="2" borderId="0" xfId="4" applyNumberFormat="1" applyFont="1" applyFill="1"/>
    <xf numFmtId="173" fontId="17" fillId="0" borderId="1" xfId="6" applyNumberFormat="1" applyFont="1" applyBorder="1" applyAlignment="1">
      <alignment horizontal="center" vertical="center" wrapText="1"/>
    </xf>
    <xf numFmtId="173" fontId="17" fillId="0" borderId="1" xfId="6" applyNumberFormat="1" applyFont="1" applyBorder="1" applyAlignment="1" applyProtection="1">
      <alignment vertical="center"/>
    </xf>
    <xf numFmtId="173" fontId="17" fillId="0" borderId="0" xfId="6" applyNumberFormat="1" applyFont="1" applyAlignment="1">
      <alignment horizontal="left" vertical="center"/>
    </xf>
    <xf numFmtId="178" fontId="17" fillId="0" borderId="1" xfId="1" applyNumberFormat="1" applyFont="1" applyBorder="1" applyAlignment="1">
      <alignment horizontal="center" vertical="center" wrapText="1"/>
    </xf>
    <xf numFmtId="0" fontId="17" fillId="0" borderId="7" xfId="1" applyFont="1" applyBorder="1" applyAlignment="1">
      <alignment horizontal="center" vertical="center"/>
    </xf>
    <xf numFmtId="0" fontId="17" fillId="0" borderId="6" xfId="1" applyFont="1" applyBorder="1" applyAlignment="1">
      <alignment horizontal="center" vertical="center"/>
    </xf>
    <xf numFmtId="0" fontId="17" fillId="0" borderId="5" xfId="1" applyFont="1" applyBorder="1" applyAlignment="1">
      <alignment horizontal="center" vertical="center"/>
    </xf>
    <xf numFmtId="0" fontId="17" fillId="0" borderId="4"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5" fillId="3" borderId="13" xfId="1" applyFont="1" applyFill="1" applyBorder="1" applyAlignment="1">
      <alignment horizontal="left"/>
    </xf>
    <xf numFmtId="0" fontId="15" fillId="3" borderId="12" xfId="1" applyFont="1" applyFill="1" applyBorder="1" applyAlignment="1">
      <alignment horizontal="left"/>
    </xf>
    <xf numFmtId="0" fontId="15" fillId="3" borderId="11" xfId="1" applyFont="1" applyFill="1" applyBorder="1" applyAlignment="1">
      <alignment horizontal="left"/>
    </xf>
    <xf numFmtId="0" fontId="17" fillId="0" borderId="7" xfId="1" applyFont="1" applyBorder="1" applyAlignment="1">
      <alignment horizontal="center"/>
    </xf>
    <xf numFmtId="0" fontId="17" fillId="0" borderId="5" xfId="1" applyFont="1" applyBorder="1" applyAlignment="1">
      <alignment horizontal="center"/>
    </xf>
    <xf numFmtId="0" fontId="17" fillId="0" borderId="9" xfId="1" applyFont="1" applyBorder="1" applyAlignment="1">
      <alignment horizontal="center"/>
    </xf>
    <xf numFmtId="0" fontId="17" fillId="0" borderId="8" xfId="1" applyFont="1" applyBorder="1" applyAlignment="1">
      <alignment horizontal="center"/>
    </xf>
    <xf numFmtId="0" fontId="17" fillId="0" borderId="4" xfId="1" applyFont="1" applyBorder="1" applyAlignment="1">
      <alignment horizontal="center"/>
    </xf>
    <xf numFmtId="0" fontId="17" fillId="0" borderId="2" xfId="1" applyFont="1" applyBorder="1" applyAlignment="1">
      <alignment horizontal="center"/>
    </xf>
    <xf numFmtId="0" fontId="17" fillId="0" borderId="1" xfId="1" applyFont="1" applyBorder="1" applyAlignment="1">
      <alignment horizontal="center"/>
    </xf>
    <xf numFmtId="9" fontId="17" fillId="0" borderId="1" xfId="5" applyFont="1" applyBorder="1" applyAlignment="1" applyProtection="1">
      <alignment horizontal="center" vertical="center"/>
    </xf>
    <xf numFmtId="2" fontId="17" fillId="0" borderId="1" xfId="5" applyNumberFormat="1" applyFont="1" applyBorder="1" applyAlignment="1">
      <alignment horizontal="center" vertical="center"/>
    </xf>
    <xf numFmtId="0" fontId="15" fillId="0" borderId="13" xfId="1" applyFont="1" applyBorder="1" applyAlignment="1">
      <alignment horizontal="left" vertical="top"/>
    </xf>
    <xf numFmtId="0" fontId="15" fillId="0" borderId="11" xfId="1" applyFont="1" applyBorder="1" applyAlignment="1">
      <alignment horizontal="left" vertical="top"/>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5" fillId="0" borderId="1" xfId="1" applyFont="1" applyBorder="1" applyAlignment="1">
      <alignment horizontal="center" vertical="center" wrapText="1"/>
    </xf>
    <xf numFmtId="0" fontId="15" fillId="0" borderId="1" xfId="1" applyFont="1" applyBorder="1" applyAlignment="1">
      <alignment horizontal="center"/>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10" xfId="1" applyFont="1" applyBorder="1" applyAlignment="1">
      <alignment horizontal="center" vertical="center" wrapText="1"/>
    </xf>
    <xf numFmtId="0" fontId="17" fillId="0" borderId="1" xfId="1" applyFont="1" applyBorder="1" applyAlignment="1">
      <alignment horizontal="left" vertical="top" wrapText="1"/>
    </xf>
    <xf numFmtId="0" fontId="17" fillId="0" borderId="0" xfId="1" applyFont="1" applyAlignment="1">
      <alignment horizontal="center"/>
    </xf>
    <xf numFmtId="0" fontId="15" fillId="0" borderId="6" xfId="1" applyFont="1" applyBorder="1" applyAlignment="1">
      <alignment horizontal="left"/>
    </xf>
    <xf numFmtId="0" fontId="15" fillId="0" borderId="13" xfId="1" applyFont="1" applyBorder="1" applyAlignment="1">
      <alignment horizontal="left" vertical="center"/>
    </xf>
    <xf numFmtId="0" fontId="15" fillId="0" borderId="11" xfId="1" applyFont="1" applyBorder="1" applyAlignment="1">
      <alignment horizontal="left" vertical="center"/>
    </xf>
    <xf numFmtId="0" fontId="15" fillId="0" borderId="13" xfId="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xf>
    <xf numFmtId="0" fontId="15" fillId="0" borderId="12" xfId="1" applyFont="1" applyBorder="1" applyAlignment="1">
      <alignment horizontal="left"/>
    </xf>
    <xf numFmtId="0" fontId="15" fillId="0" borderId="11" xfId="1" applyFont="1" applyBorder="1" applyAlignment="1">
      <alignment horizontal="left"/>
    </xf>
    <xf numFmtId="2" fontId="15" fillId="0" borderId="0" xfId="1" applyNumberFormat="1" applyFont="1" applyAlignment="1">
      <alignment horizontal="center" vertical="center" wrapText="1"/>
    </xf>
    <xf numFmtId="0" fontId="17" fillId="0" borderId="12" xfId="1" applyFont="1" applyBorder="1" applyAlignment="1">
      <alignment horizontal="center" vertical="center"/>
    </xf>
    <xf numFmtId="0" fontId="17" fillId="0" borderId="11" xfId="1" applyFont="1" applyBorder="1" applyAlignment="1">
      <alignment horizontal="center" vertical="center"/>
    </xf>
    <xf numFmtId="2" fontId="15" fillId="0" borderId="1" xfId="1" applyNumberFormat="1" applyFont="1" applyBorder="1" applyAlignment="1">
      <alignment horizontal="center" vertical="center"/>
    </xf>
    <xf numFmtId="0" fontId="17" fillId="0" borderId="12" xfId="1" applyFont="1" applyBorder="1" applyAlignment="1">
      <alignment horizontal="center" vertical="center" wrapText="1"/>
    </xf>
    <xf numFmtId="0" fontId="17" fillId="0" borderId="11" xfId="1" applyFont="1" applyBorder="1" applyAlignment="1">
      <alignment horizontal="center" vertical="center" wrapText="1"/>
    </xf>
    <xf numFmtId="2" fontId="15" fillId="0" borderId="0" xfId="1" applyNumberFormat="1" applyFont="1" applyAlignment="1">
      <alignment horizontal="center" vertical="center"/>
    </xf>
    <xf numFmtId="0" fontId="15" fillId="0" borderId="7" xfId="1" applyFont="1" applyBorder="1" applyAlignment="1">
      <alignment horizontal="left" vertical="top" wrapText="1"/>
    </xf>
    <xf numFmtId="0" fontId="15" fillId="0" borderId="6" xfId="1" applyFont="1" applyBorder="1" applyAlignment="1">
      <alignment horizontal="left" vertical="top" wrapText="1"/>
    </xf>
    <xf numFmtId="0" fontId="15" fillId="0" borderId="5" xfId="1" applyFont="1" applyBorder="1" applyAlignment="1">
      <alignment horizontal="left" vertical="top" wrapText="1"/>
    </xf>
    <xf numFmtId="0" fontId="15" fillId="0" borderId="9" xfId="1" applyFont="1" applyBorder="1" applyAlignment="1">
      <alignment horizontal="left" vertical="top" wrapText="1"/>
    </xf>
    <xf numFmtId="0" fontId="15" fillId="0" borderId="0" xfId="1" applyFont="1" applyAlignment="1">
      <alignment horizontal="left" vertical="top" wrapText="1"/>
    </xf>
    <xf numFmtId="0" fontId="15" fillId="0" borderId="8" xfId="1" applyFont="1" applyBorder="1" applyAlignment="1">
      <alignment horizontal="left" vertical="top" wrapText="1"/>
    </xf>
    <xf numFmtId="0" fontId="15" fillId="0" borderId="4" xfId="1" applyFont="1" applyBorder="1" applyAlignment="1">
      <alignment horizontal="left" vertical="top" wrapText="1"/>
    </xf>
    <xf numFmtId="0" fontId="15" fillId="0" borderId="3" xfId="1" applyFont="1" applyBorder="1" applyAlignment="1">
      <alignment horizontal="left" vertical="top" wrapText="1"/>
    </xf>
    <xf numFmtId="0" fontId="15" fillId="0" borderId="2" xfId="1" applyFont="1" applyBorder="1" applyAlignment="1">
      <alignment horizontal="left" vertical="top" wrapText="1"/>
    </xf>
    <xf numFmtId="2" fontId="15" fillId="0" borderId="13" xfId="1" applyNumberFormat="1" applyFont="1" applyBorder="1" applyAlignment="1">
      <alignment horizontal="center" vertical="center" wrapText="1"/>
    </xf>
    <xf numFmtId="2" fontId="15" fillId="0" borderId="12" xfId="1" applyNumberFormat="1" applyFont="1" applyBorder="1" applyAlignment="1">
      <alignment horizontal="center" vertical="center" wrapText="1"/>
    </xf>
    <xf numFmtId="2" fontId="15" fillId="0" borderId="11" xfId="1" applyNumberFormat="1" applyFont="1" applyBorder="1" applyAlignment="1">
      <alignment horizontal="center" vertical="center" wrapText="1"/>
    </xf>
    <xf numFmtId="2" fontId="17" fillId="0" borderId="13" xfId="1" applyNumberFormat="1" applyFont="1" applyBorder="1" applyAlignment="1">
      <alignment horizontal="center" vertical="center" wrapText="1"/>
    </xf>
    <xf numFmtId="2" fontId="17" fillId="0" borderId="12" xfId="1" applyNumberFormat="1" applyFont="1" applyBorder="1" applyAlignment="1">
      <alignment horizontal="center" vertical="center" wrapText="1"/>
    </xf>
    <xf numFmtId="2" fontId="17" fillId="0" borderId="11" xfId="1" applyNumberFormat="1" applyFont="1" applyBorder="1" applyAlignment="1">
      <alignment horizontal="center" vertical="center" wrapText="1"/>
    </xf>
    <xf numFmtId="2" fontId="17" fillId="0" borderId="0" xfId="1" applyNumberFormat="1" applyFont="1" applyAlignment="1">
      <alignment horizontal="left" vertical="center" wrapText="1"/>
    </xf>
    <xf numFmtId="2" fontId="17" fillId="0" borderId="13" xfId="1" applyNumberFormat="1" applyFont="1" applyBorder="1" applyAlignment="1">
      <alignment horizontal="left" vertical="center" wrapText="1"/>
    </xf>
    <xf numFmtId="2" fontId="17" fillId="0" borderId="12" xfId="1" applyNumberFormat="1" applyFont="1" applyBorder="1" applyAlignment="1">
      <alignment horizontal="left" vertical="center" wrapText="1"/>
    </xf>
    <xf numFmtId="2" fontId="17" fillId="0" borderId="11" xfId="1" applyNumberFormat="1" applyFont="1" applyBorder="1" applyAlignment="1">
      <alignment horizontal="left" vertical="center" wrapText="1"/>
    </xf>
    <xf numFmtId="0" fontId="15" fillId="0" borderId="13" xfId="1" applyFont="1" applyBorder="1" applyAlignment="1">
      <alignment horizontal="left" vertical="top" wrapText="1"/>
    </xf>
    <xf numFmtId="0" fontId="15" fillId="0" borderId="11" xfId="1" applyFont="1" applyBorder="1" applyAlignment="1">
      <alignment horizontal="left" vertical="top" wrapText="1"/>
    </xf>
    <xf numFmtId="2" fontId="17" fillId="0" borderId="0" xfId="1" applyNumberFormat="1" applyFont="1" applyAlignment="1">
      <alignment horizontal="left" vertical="top" wrapText="1"/>
    </xf>
    <xf numFmtId="0" fontId="15" fillId="0" borderId="1" xfId="1" applyFont="1" applyBorder="1" applyAlignment="1">
      <alignment horizontal="center" vertical="center"/>
    </xf>
    <xf numFmtId="0" fontId="20" fillId="0" borderId="1" xfId="1" applyFont="1" applyBorder="1" applyAlignment="1">
      <alignment horizontal="center" vertical="center" wrapText="1"/>
    </xf>
    <xf numFmtId="0" fontId="17" fillId="0" borderId="3" xfId="1" applyFont="1" applyBorder="1" applyAlignment="1">
      <alignment horizontal="left" vertical="center" wrapText="1"/>
    </xf>
    <xf numFmtId="0" fontId="17" fillId="0" borderId="12" xfId="1" applyFont="1" applyBorder="1" applyAlignment="1">
      <alignment horizontal="left" vertical="center" wrapText="1"/>
    </xf>
    <xf numFmtId="0" fontId="17" fillId="0" borderId="14"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5" xfId="1" applyFont="1" applyBorder="1" applyAlignment="1">
      <alignment horizontal="center" vertical="center" wrapText="1"/>
    </xf>
    <xf numFmtId="0" fontId="15" fillId="0" borderId="7" xfId="1" applyFont="1" applyBorder="1" applyAlignment="1">
      <alignment horizontal="left" vertical="top"/>
    </xf>
    <xf numFmtId="0" fontId="15" fillId="0" borderId="6" xfId="1" applyFont="1" applyBorder="1" applyAlignment="1">
      <alignment horizontal="left" vertical="top"/>
    </xf>
    <xf numFmtId="0" fontId="15" fillId="0" borderId="5" xfId="1" applyFont="1" applyBorder="1" applyAlignment="1">
      <alignment horizontal="left" vertical="top"/>
    </xf>
    <xf numFmtId="0" fontId="15" fillId="0" borderId="4" xfId="1" applyFont="1" applyBorder="1" applyAlignment="1">
      <alignment horizontal="left" vertical="top"/>
    </xf>
    <xf numFmtId="0" fontId="15" fillId="0" borderId="3" xfId="1" applyFont="1" applyBorder="1" applyAlignment="1">
      <alignment horizontal="left" vertical="top"/>
    </xf>
    <xf numFmtId="0" fontId="15" fillId="0" borderId="2" xfId="1" applyFont="1" applyBorder="1" applyAlignment="1">
      <alignment horizontal="left" vertical="top"/>
    </xf>
    <xf numFmtId="168" fontId="15" fillId="0" borderId="1" xfId="1" applyNumberFormat="1" applyFont="1" applyBorder="1" applyAlignment="1">
      <alignment horizontal="center" vertical="top"/>
    </xf>
    <xf numFmtId="39" fontId="17" fillId="0" borderId="1" xfId="1" applyNumberFormat="1" applyFont="1" applyBorder="1" applyAlignment="1">
      <alignment horizontal="center" vertical="center"/>
    </xf>
    <xf numFmtId="0" fontId="15" fillId="0" borderId="13" xfId="1" applyFont="1" applyBorder="1" applyAlignment="1">
      <alignment horizontal="center" vertical="center"/>
    </xf>
    <xf numFmtId="0" fontId="15" fillId="0" borderId="7"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2" xfId="1" applyFont="1" applyBorder="1" applyAlignment="1">
      <alignment horizontal="center" vertical="center" wrapText="1"/>
    </xf>
    <xf numFmtId="167" fontId="15" fillId="0" borderId="1" xfId="1" applyNumberFormat="1" applyFont="1" applyBorder="1" applyAlignment="1">
      <alignment horizontal="left" vertical="top"/>
    </xf>
    <xf numFmtId="0" fontId="15" fillId="0" borderId="1" xfId="1" applyFont="1" applyBorder="1" applyAlignment="1">
      <alignment horizontal="left" vertical="top"/>
    </xf>
    <xf numFmtId="2" fontId="15" fillId="0" borderId="11" xfId="1" applyNumberFormat="1" applyFont="1" applyBorder="1" applyAlignment="1">
      <alignment horizontal="left" vertical="center"/>
    </xf>
    <xf numFmtId="2" fontId="15" fillId="0" borderId="1" xfId="1" applyNumberFormat="1" applyFont="1" applyBorder="1" applyAlignment="1">
      <alignment horizontal="left" vertical="center"/>
    </xf>
    <xf numFmtId="168" fontId="15" fillId="0" borderId="1" xfId="1" applyNumberFormat="1" applyFont="1" applyBorder="1" applyAlignment="1">
      <alignment horizontal="left" vertical="center"/>
    </xf>
    <xf numFmtId="2" fontId="17" fillId="0" borderId="33" xfId="1" applyNumberFormat="1" applyFont="1" applyBorder="1" applyAlignment="1">
      <alignment horizontal="center" vertical="center"/>
    </xf>
    <xf numFmtId="2" fontId="17" fillId="0" borderId="45" xfId="1" applyNumberFormat="1" applyFont="1" applyBorder="1" applyAlignment="1">
      <alignment horizontal="center" vertical="center"/>
    </xf>
    <xf numFmtId="14" fontId="17" fillId="2" borderId="33" xfId="1" applyNumberFormat="1" applyFont="1" applyFill="1" applyBorder="1" applyAlignment="1">
      <alignment horizontal="center" vertical="center"/>
    </xf>
    <xf numFmtId="14" fontId="17" fillId="2" borderId="45" xfId="1" applyNumberFormat="1" applyFont="1" applyFill="1" applyBorder="1" applyAlignment="1">
      <alignment horizontal="center" vertical="center"/>
    </xf>
    <xf numFmtId="9" fontId="17" fillId="0" borderId="33" xfId="1" applyNumberFormat="1" applyFont="1" applyBorder="1" applyAlignment="1">
      <alignment horizontal="center" vertical="center" wrapText="1"/>
    </xf>
    <xf numFmtId="9" fontId="17" fillId="0" borderId="45" xfId="1" applyNumberFormat="1" applyFont="1" applyBorder="1" applyAlignment="1">
      <alignment horizontal="center" vertical="center" wrapText="1"/>
    </xf>
    <xf numFmtId="0" fontId="17" fillId="2" borderId="40" xfId="1" applyFont="1" applyFill="1" applyBorder="1" applyAlignment="1">
      <alignment horizontal="center" vertical="center" wrapText="1"/>
    </xf>
    <xf numFmtId="0" fontId="15" fillId="2" borderId="40" xfId="1" applyFont="1" applyFill="1" applyBorder="1" applyAlignment="1">
      <alignment vertical="center" wrapText="1"/>
    </xf>
    <xf numFmtId="0" fontId="21" fillId="4" borderId="27"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43" xfId="0" applyFont="1" applyFill="1" applyBorder="1" applyAlignment="1">
      <alignment horizontal="center" vertical="center" wrapText="1"/>
    </xf>
    <xf numFmtId="0" fontId="19" fillId="0" borderId="4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15" fillId="0" borderId="39"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39" xfId="1" applyFont="1" applyBorder="1" applyAlignment="1">
      <alignment horizontal="center" vertical="center"/>
    </xf>
    <xf numFmtId="0" fontId="15" fillId="0" borderId="35" xfId="1" applyFont="1" applyBorder="1" applyAlignment="1">
      <alignment horizontal="center" vertical="center"/>
    </xf>
    <xf numFmtId="0" fontId="15" fillId="0" borderId="40" xfId="1" applyFont="1" applyBorder="1" applyAlignment="1">
      <alignment horizontal="center" vertical="center" wrapText="1"/>
    </xf>
    <xf numFmtId="9" fontId="17" fillId="0" borderId="33" xfId="1" applyNumberFormat="1" applyFont="1" applyBorder="1" applyAlignment="1">
      <alignment horizontal="center" vertical="center"/>
    </xf>
    <xf numFmtId="9" fontId="17" fillId="0" borderId="45" xfId="1" applyNumberFormat="1" applyFont="1" applyBorder="1" applyAlignment="1">
      <alignment horizontal="center" vertical="center"/>
    </xf>
    <xf numFmtId="0" fontId="15" fillId="0" borderId="16" xfId="1" applyFont="1" applyBorder="1" applyAlignment="1">
      <alignment horizontal="center" vertical="center"/>
    </xf>
    <xf numFmtId="0" fontId="15" fillId="0" borderId="16"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0" xfId="1" applyFont="1" applyAlignment="1">
      <alignment horizontal="center" vertical="center" wrapText="1"/>
    </xf>
    <xf numFmtId="0" fontId="15" fillId="0" borderId="8" xfId="1" applyFont="1" applyBorder="1" applyAlignment="1">
      <alignment horizontal="center" vertical="center" wrapText="1"/>
    </xf>
    <xf numFmtId="0" fontId="21" fillId="4" borderId="1" xfId="0" applyFont="1" applyFill="1" applyBorder="1" applyAlignment="1">
      <alignment horizontal="left" vertical="center" wrapText="1"/>
    </xf>
    <xf numFmtId="0" fontId="21" fillId="4" borderId="16" xfId="0" applyFont="1" applyFill="1" applyBorder="1" applyAlignment="1">
      <alignment horizontal="center" vertical="center" wrapText="1"/>
    </xf>
    <xf numFmtId="0" fontId="20" fillId="0" borderId="16" xfId="1" applyFont="1" applyBorder="1" applyAlignment="1">
      <alignment horizontal="center" vertical="center" wrapText="1"/>
    </xf>
    <xf numFmtId="0" fontId="17" fillId="2" borderId="1" xfId="1" applyFont="1" applyFill="1" applyBorder="1" applyAlignment="1">
      <alignment horizontal="center"/>
    </xf>
    <xf numFmtId="0" fontId="17" fillId="2" borderId="7"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2" xfId="1" applyFont="1" applyFill="1" applyBorder="1" applyAlignment="1">
      <alignment horizontal="center" vertical="center"/>
    </xf>
    <xf numFmtId="0" fontId="15" fillId="2" borderId="13" xfId="1" applyFont="1" applyFill="1" applyBorder="1" applyAlignment="1">
      <alignment horizontal="left"/>
    </xf>
    <xf numFmtId="0" fontId="15" fillId="2" borderId="12" xfId="1" applyFont="1" applyFill="1" applyBorder="1" applyAlignment="1">
      <alignment horizontal="left"/>
    </xf>
    <xf numFmtId="0" fontId="15" fillId="2" borderId="11" xfId="1" applyFont="1" applyFill="1" applyBorder="1" applyAlignment="1">
      <alignment horizontal="left"/>
    </xf>
    <xf numFmtId="0" fontId="17" fillId="2" borderId="7" xfId="1" applyFont="1" applyFill="1" applyBorder="1" applyAlignment="1">
      <alignment horizontal="center"/>
    </xf>
    <xf numFmtId="0" fontId="17" fillId="2" borderId="5" xfId="1" applyFont="1" applyFill="1" applyBorder="1" applyAlignment="1">
      <alignment horizontal="center"/>
    </xf>
    <xf numFmtId="0" fontId="17" fillId="2" borderId="9" xfId="1" applyFont="1" applyFill="1" applyBorder="1" applyAlignment="1">
      <alignment horizontal="center"/>
    </xf>
    <xf numFmtId="0" fontId="17" fillId="2" borderId="8" xfId="1" applyFont="1" applyFill="1" applyBorder="1" applyAlignment="1">
      <alignment horizontal="center"/>
    </xf>
    <xf numFmtId="0" fontId="17" fillId="2" borderId="4" xfId="1" applyFont="1" applyFill="1" applyBorder="1" applyAlignment="1">
      <alignment horizontal="center"/>
    </xf>
    <xf numFmtId="0" fontId="17" fillId="2" borderId="2" xfId="1" applyFont="1" applyFill="1" applyBorder="1" applyAlignment="1">
      <alignment horizontal="center"/>
    </xf>
    <xf numFmtId="0" fontId="17" fillId="2" borderId="1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46" xfId="1" applyFont="1" applyBorder="1" applyAlignment="1">
      <alignment horizontal="center"/>
    </xf>
    <xf numFmtId="0" fontId="17" fillId="0" borderId="47" xfId="1" applyFont="1" applyBorder="1" applyAlignment="1">
      <alignment horizontal="center"/>
    </xf>
    <xf numFmtId="0" fontId="17" fillId="0" borderId="55" xfId="1" applyFont="1" applyBorder="1" applyAlignment="1">
      <alignment horizontal="center"/>
    </xf>
    <xf numFmtId="0" fontId="17" fillId="0" borderId="40" xfId="1" applyFont="1" applyBorder="1" applyAlignment="1">
      <alignment horizontal="center"/>
    </xf>
    <xf numFmtId="0" fontId="17" fillId="0" borderId="57" xfId="1" applyFont="1" applyBorder="1" applyAlignment="1">
      <alignment horizontal="center"/>
    </xf>
    <xf numFmtId="0" fontId="17" fillId="0" borderId="58" xfId="1" applyFont="1" applyBorder="1" applyAlignment="1">
      <alignment horizontal="center"/>
    </xf>
    <xf numFmtId="0" fontId="17" fillId="0" borderId="48" xfId="1" applyFont="1" applyBorder="1" applyAlignment="1">
      <alignment horizontal="center" vertical="center"/>
    </xf>
    <xf numFmtId="0" fontId="17" fillId="0" borderId="49" xfId="1" applyFont="1" applyBorder="1" applyAlignment="1">
      <alignment horizontal="center" vertical="center"/>
    </xf>
    <xf numFmtId="0" fontId="17" fillId="0" borderId="50" xfId="1" applyFont="1" applyBorder="1" applyAlignment="1">
      <alignment horizontal="center" vertical="center"/>
    </xf>
    <xf numFmtId="0" fontId="15" fillId="3" borderId="51" xfId="1" applyFont="1" applyFill="1" applyBorder="1" applyAlignment="1">
      <alignment horizontal="left"/>
    </xf>
    <xf numFmtId="0" fontId="15" fillId="3" borderId="52" xfId="1" applyFont="1" applyFill="1" applyBorder="1" applyAlignment="1">
      <alignment horizontal="left"/>
    </xf>
    <xf numFmtId="0" fontId="15" fillId="3" borderId="53" xfId="1" applyFont="1" applyFill="1" applyBorder="1" applyAlignment="1">
      <alignment horizontal="left"/>
    </xf>
    <xf numFmtId="0" fontId="17" fillId="0" borderId="48" xfId="1" applyFont="1" applyBorder="1" applyAlignment="1">
      <alignment horizontal="center"/>
    </xf>
    <xf numFmtId="0" fontId="17" fillId="0" borderId="54" xfId="1" applyFont="1" applyBorder="1" applyAlignment="1">
      <alignment horizontal="center"/>
    </xf>
    <xf numFmtId="0" fontId="17" fillId="0" borderId="56" xfId="1" applyFont="1" applyBorder="1" applyAlignment="1">
      <alignment horizontal="center"/>
    </xf>
    <xf numFmtId="0" fontId="17" fillId="0" borderId="59" xfId="1" applyFont="1" applyBorder="1" applyAlignment="1">
      <alignment horizontal="center"/>
    </xf>
    <xf numFmtId="0" fontId="17" fillId="0" borderId="65" xfId="1" applyFont="1" applyBorder="1" applyAlignment="1">
      <alignment horizontal="center"/>
    </xf>
    <xf numFmtId="0" fontId="15" fillId="3" borderId="39" xfId="1" applyFont="1" applyFill="1" applyBorder="1" applyAlignment="1">
      <alignment horizontal="left"/>
    </xf>
    <xf numFmtId="0" fontId="15" fillId="3" borderId="34" xfId="1" applyFont="1" applyFill="1" applyBorder="1" applyAlignment="1">
      <alignment horizontal="left"/>
    </xf>
    <xf numFmtId="0" fontId="15" fillId="3" borderId="35" xfId="1" applyFont="1" applyFill="1" applyBorder="1" applyAlignment="1">
      <alignment horizontal="left"/>
    </xf>
    <xf numFmtId="0" fontId="17" fillId="0" borderId="59" xfId="1" applyFont="1" applyBorder="1" applyAlignment="1">
      <alignment horizontal="center" vertical="center"/>
    </xf>
    <xf numFmtId="0" fontId="17" fillId="0" borderId="60" xfId="1" applyFont="1" applyBorder="1" applyAlignment="1">
      <alignment horizontal="center" vertical="center"/>
    </xf>
    <xf numFmtId="0" fontId="17" fillId="0" borderId="61" xfId="1" applyFont="1" applyBorder="1" applyAlignment="1">
      <alignment horizontal="center" vertical="center"/>
    </xf>
    <xf numFmtId="0" fontId="15" fillId="3" borderId="62" xfId="1" applyFont="1" applyFill="1" applyBorder="1" applyAlignment="1">
      <alignment horizontal="left"/>
    </xf>
    <xf numFmtId="0" fontId="15" fillId="3" borderId="63" xfId="1" applyFont="1" applyFill="1" applyBorder="1" applyAlignment="1">
      <alignment horizontal="left"/>
    </xf>
    <xf numFmtId="0" fontId="15" fillId="3" borderId="64" xfId="1" applyFont="1" applyFill="1" applyBorder="1" applyAlignment="1">
      <alignment horizontal="left"/>
    </xf>
    <xf numFmtId="0" fontId="15" fillId="0" borderId="51" xfId="1" applyFont="1" applyBorder="1" applyAlignment="1">
      <alignment horizontal="left"/>
    </xf>
    <xf numFmtId="0" fontId="15" fillId="0" borderId="52" xfId="1" applyFont="1" applyBorder="1" applyAlignment="1">
      <alignment horizontal="left"/>
    </xf>
    <xf numFmtId="0" fontId="15" fillId="0" borderId="66" xfId="1" applyFont="1" applyBorder="1" applyAlignment="1">
      <alignment horizontal="left"/>
    </xf>
    <xf numFmtId="0" fontId="15" fillId="0" borderId="67" xfId="1" applyFont="1" applyBorder="1" applyAlignment="1">
      <alignment horizontal="left"/>
    </xf>
    <xf numFmtId="0" fontId="15" fillId="0" borderId="80" xfId="1" applyFont="1" applyBorder="1" applyAlignment="1">
      <alignment horizontal="left" vertical="center"/>
    </xf>
    <xf numFmtId="0" fontId="15" fillId="0" borderId="53" xfId="1" applyFont="1" applyBorder="1" applyAlignment="1">
      <alignment horizontal="left" vertical="center"/>
    </xf>
    <xf numFmtId="0" fontId="17" fillId="0" borderId="52" xfId="1" applyFont="1" applyBorder="1" applyAlignment="1">
      <alignment horizontal="center" vertical="center"/>
    </xf>
    <xf numFmtId="0" fontId="17" fillId="0" borderId="53" xfId="1" applyFont="1" applyBorder="1" applyAlignment="1">
      <alignment horizontal="center" vertical="center"/>
    </xf>
    <xf numFmtId="0" fontId="15" fillId="0" borderId="48" xfId="1" applyFont="1" applyBorder="1" applyAlignment="1">
      <alignment horizontal="left" vertical="top" wrapText="1"/>
    </xf>
    <xf numFmtId="0" fontId="15" fillId="0" borderId="49" xfId="1" applyFont="1" applyBorder="1" applyAlignment="1">
      <alignment horizontal="left" vertical="top" wrapText="1"/>
    </xf>
    <xf numFmtId="0" fontId="15" fillId="0" borderId="50" xfId="1" applyFont="1" applyBorder="1" applyAlignment="1">
      <alignment horizontal="left" vertical="top" wrapText="1"/>
    </xf>
    <xf numFmtId="0" fontId="15" fillId="0" borderId="0" xfId="1" applyFont="1" applyBorder="1" applyAlignment="1">
      <alignment horizontal="left" vertical="top" wrapText="1"/>
    </xf>
    <xf numFmtId="0" fontId="15" fillId="0" borderId="59" xfId="1" applyFont="1" applyBorder="1" applyAlignment="1">
      <alignment horizontal="left" vertical="top" wrapText="1"/>
    </xf>
    <xf numFmtId="0" fontId="15" fillId="0" borderId="60" xfId="1" applyFont="1" applyBorder="1" applyAlignment="1">
      <alignment horizontal="left" vertical="top" wrapText="1"/>
    </xf>
    <xf numFmtId="0" fontId="15" fillId="0" borderId="61" xfId="1" applyFont="1" applyBorder="1" applyAlignment="1">
      <alignment horizontal="left" vertical="top" wrapText="1"/>
    </xf>
    <xf numFmtId="2" fontId="15" fillId="0" borderId="51" xfId="1" applyNumberFormat="1" applyFont="1" applyBorder="1" applyAlignment="1">
      <alignment horizontal="center" vertical="center" wrapText="1"/>
    </xf>
    <xf numFmtId="2" fontId="15" fillId="0" borderId="52" xfId="1" applyNumberFormat="1" applyFont="1" applyBorder="1" applyAlignment="1">
      <alignment horizontal="center" vertical="center" wrapText="1"/>
    </xf>
    <xf numFmtId="2" fontId="15" fillId="0" borderId="66" xfId="1" applyNumberFormat="1" applyFont="1" applyBorder="1" applyAlignment="1">
      <alignment horizontal="center" vertical="center" wrapText="1"/>
    </xf>
    <xf numFmtId="0" fontId="15" fillId="0" borderId="68" xfId="1" applyFont="1" applyBorder="1" applyAlignment="1">
      <alignment horizontal="left" vertical="top" wrapText="1"/>
    </xf>
    <xf numFmtId="0" fontId="15" fillId="0" borderId="35" xfId="1" applyFont="1" applyBorder="1" applyAlignment="1">
      <alignment horizontal="left" vertical="top" wrapText="1"/>
    </xf>
    <xf numFmtId="0" fontId="17" fillId="0" borderId="34" xfId="1" applyFont="1" applyBorder="1" applyAlignment="1">
      <alignment horizontal="center" vertical="center" wrapText="1"/>
    </xf>
    <xf numFmtId="0" fontId="17" fillId="0" borderId="35" xfId="1" applyFont="1" applyBorder="1" applyAlignment="1">
      <alignment horizontal="center" vertical="center" wrapText="1"/>
    </xf>
    <xf numFmtId="2" fontId="17" fillId="0" borderId="39" xfId="1" applyNumberFormat="1" applyFont="1" applyBorder="1" applyAlignment="1">
      <alignment horizontal="center" vertical="center" wrapText="1"/>
    </xf>
    <xf numFmtId="2" fontId="17" fillId="0" borderId="34" xfId="1" applyNumberFormat="1" applyFont="1" applyBorder="1" applyAlignment="1">
      <alignment horizontal="center" vertical="center" wrapText="1"/>
    </xf>
    <xf numFmtId="2" fontId="17" fillId="0" borderId="35" xfId="1" applyNumberFormat="1" applyFont="1" applyBorder="1" applyAlignment="1">
      <alignment horizontal="center" vertical="center" wrapText="1"/>
    </xf>
    <xf numFmtId="0" fontId="15" fillId="0" borderId="68" xfId="1" applyFont="1" applyBorder="1" applyAlignment="1">
      <alignment horizontal="left" vertical="center"/>
    </xf>
    <xf numFmtId="0" fontId="15" fillId="0" borderId="35" xfId="1" applyFont="1" applyBorder="1" applyAlignment="1">
      <alignment horizontal="left"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xf numFmtId="2" fontId="15" fillId="0" borderId="40" xfId="1" applyNumberFormat="1" applyFont="1" applyBorder="1" applyAlignment="1">
      <alignment horizontal="center" vertical="center"/>
    </xf>
    <xf numFmtId="0" fontId="15" fillId="0" borderId="68" xfId="1" applyFont="1" applyBorder="1" applyAlignment="1">
      <alignment horizontal="left" vertical="center" wrapText="1"/>
    </xf>
    <xf numFmtId="0" fontId="15" fillId="0" borderId="35" xfId="1" applyFont="1" applyBorder="1" applyAlignment="1">
      <alignment horizontal="left" vertical="center" wrapText="1"/>
    </xf>
    <xf numFmtId="10" fontId="17" fillId="0" borderId="39" xfId="2" applyNumberFormat="1" applyFont="1" applyBorder="1" applyAlignment="1">
      <alignment horizontal="center"/>
    </xf>
    <xf numFmtId="10" fontId="17" fillId="0" borderId="34" xfId="2" applyNumberFormat="1" applyFont="1" applyBorder="1" applyAlignment="1">
      <alignment horizontal="center"/>
    </xf>
    <xf numFmtId="10" fontId="17" fillId="0" borderId="35" xfId="2" applyNumberFormat="1" applyFont="1" applyBorder="1" applyAlignment="1">
      <alignment horizontal="center"/>
    </xf>
    <xf numFmtId="0" fontId="20" fillId="0" borderId="45" xfId="1" applyFont="1" applyBorder="1" applyAlignment="1">
      <alignment horizontal="center" vertical="center" wrapText="1"/>
    </xf>
    <xf numFmtId="0" fontId="15" fillId="0" borderId="68" xfId="1" applyFont="1" applyBorder="1" applyAlignment="1">
      <alignment horizontal="left" vertical="top"/>
    </xf>
    <xf numFmtId="0" fontId="15" fillId="0" borderId="35" xfId="1" applyFont="1" applyBorder="1" applyAlignment="1">
      <alignment horizontal="left" vertical="top"/>
    </xf>
    <xf numFmtId="2" fontId="17" fillId="0" borderId="39" xfId="1" applyNumberFormat="1" applyFont="1" applyBorder="1" applyAlignment="1">
      <alignment horizontal="left" vertical="center" wrapText="1"/>
    </xf>
    <xf numFmtId="2" fontId="17" fillId="0" borderId="34" xfId="1" applyNumberFormat="1" applyFont="1" applyBorder="1" applyAlignment="1">
      <alignment horizontal="left" vertical="center" wrapText="1"/>
    </xf>
    <xf numFmtId="2" fontId="17" fillId="0" borderId="35" xfId="1" applyNumberFormat="1" applyFont="1" applyBorder="1" applyAlignment="1">
      <alignment horizontal="left" vertical="center" wrapText="1"/>
    </xf>
    <xf numFmtId="0" fontId="15" fillId="0" borderId="63" xfId="1" applyFont="1" applyBorder="1" applyAlignment="1">
      <alignment horizontal="center" vertical="center"/>
    </xf>
    <xf numFmtId="0" fontId="15" fillId="0" borderId="64" xfId="1" applyFont="1" applyBorder="1" applyAlignment="1">
      <alignment horizontal="center" vertical="center"/>
    </xf>
    <xf numFmtId="2" fontId="17" fillId="0" borderId="62" xfId="1" applyNumberFormat="1" applyFont="1" applyBorder="1" applyAlignment="1">
      <alignment horizontal="left" vertical="center" wrapText="1"/>
    </xf>
    <xf numFmtId="2" fontId="17" fillId="0" borderId="63" xfId="1" applyNumberFormat="1" applyFont="1" applyBorder="1" applyAlignment="1">
      <alignment horizontal="left" vertical="center" wrapText="1"/>
    </xf>
    <xf numFmtId="2" fontId="17" fillId="0" borderId="64" xfId="1" applyNumberFormat="1" applyFont="1" applyBorder="1" applyAlignment="1">
      <alignment horizontal="left"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5" fillId="0" borderId="45" xfId="1" applyFont="1" applyBorder="1" applyAlignment="1">
      <alignment horizontal="center" vertical="center"/>
    </xf>
    <xf numFmtId="0" fontId="15" fillId="0" borderId="40" xfId="1" applyFont="1" applyBorder="1" applyAlignment="1">
      <alignment horizontal="center" vertical="center"/>
    </xf>
    <xf numFmtId="0" fontId="15" fillId="0" borderId="4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45" xfId="1" applyFont="1" applyBorder="1" applyAlignment="1">
      <alignment horizontal="center"/>
    </xf>
    <xf numFmtId="0" fontId="15" fillId="0" borderId="79" xfId="1" applyFont="1" applyBorder="1" applyAlignment="1">
      <alignment horizontal="center"/>
    </xf>
    <xf numFmtId="0" fontId="15" fillId="0" borderId="70" xfId="1" applyFont="1" applyBorder="1" applyAlignment="1">
      <alignment horizontal="center" vertical="center"/>
    </xf>
    <xf numFmtId="0" fontId="19" fillId="2" borderId="33" xfId="0" applyFont="1" applyFill="1" applyBorder="1" applyAlignment="1">
      <alignment horizontal="center" vertical="center" wrapText="1"/>
    </xf>
    <xf numFmtId="0" fontId="19" fillId="2" borderId="45" xfId="0" applyFont="1" applyFill="1" applyBorder="1" applyAlignment="1">
      <alignment horizontal="center" vertical="center"/>
    </xf>
    <xf numFmtId="0" fontId="17" fillId="2" borderId="55" xfId="1" applyFont="1" applyFill="1" applyBorder="1" applyAlignment="1">
      <alignment horizontal="left" vertical="top" wrapText="1"/>
    </xf>
    <xf numFmtId="0" fontId="17" fillId="2" borderId="3"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0" borderId="70" xfId="1" applyFont="1" applyBorder="1" applyAlignment="1">
      <alignment horizontal="center"/>
    </xf>
    <xf numFmtId="9" fontId="17" fillId="2" borderId="40" xfId="5" applyNumberFormat="1" applyFont="1" applyFill="1" applyBorder="1" applyAlignment="1" applyProtection="1">
      <alignment horizontal="center" vertical="center"/>
    </xf>
    <xf numFmtId="9" fontId="17" fillId="2" borderId="70" xfId="5" applyFont="1" applyFill="1" applyBorder="1" applyAlignment="1">
      <alignment horizontal="center" vertical="center"/>
    </xf>
    <xf numFmtId="2" fontId="17" fillId="2" borderId="0" xfId="1" applyNumberFormat="1" applyFont="1" applyFill="1" applyAlignment="1">
      <alignment horizontal="left" vertical="top" wrapText="1"/>
    </xf>
    <xf numFmtId="0" fontId="17" fillId="0" borderId="33" xfId="1" applyFont="1" applyBorder="1" applyAlignment="1">
      <alignment horizontal="center" vertical="center" wrapText="1"/>
    </xf>
    <xf numFmtId="0" fontId="17" fillId="0" borderId="45" xfId="1" applyFont="1" applyBorder="1" applyAlignment="1">
      <alignment horizontal="center" vertical="center" wrapText="1"/>
    </xf>
    <xf numFmtId="39" fontId="17" fillId="0" borderId="40" xfId="1" applyNumberFormat="1" applyFont="1" applyBorder="1" applyAlignment="1">
      <alignment horizontal="center" vertical="center"/>
    </xf>
    <xf numFmtId="168" fontId="15" fillId="0" borderId="40" xfId="1" applyNumberFormat="1" applyFont="1" applyBorder="1" applyAlignment="1">
      <alignment horizontal="center" vertical="top"/>
    </xf>
    <xf numFmtId="2" fontId="15" fillId="0" borderId="35" xfId="1" applyNumberFormat="1" applyFont="1" applyBorder="1" applyAlignment="1">
      <alignment horizontal="left" vertical="center"/>
    </xf>
    <xf numFmtId="2" fontId="15" fillId="0" borderId="40" xfId="1" applyNumberFormat="1" applyFont="1" applyBorder="1" applyAlignment="1">
      <alignment horizontal="left" vertical="center"/>
    </xf>
    <xf numFmtId="2" fontId="15" fillId="0" borderId="70" xfId="1" applyNumberFormat="1" applyFont="1" applyBorder="1" applyAlignment="1">
      <alignment horizontal="left" vertical="center"/>
    </xf>
    <xf numFmtId="0" fontId="15" fillId="0" borderId="75" xfId="1" applyFont="1" applyBorder="1" applyAlignment="1">
      <alignment horizontal="left" vertical="top" wrapText="1"/>
    </xf>
    <xf numFmtId="0" fontId="15" fillId="0" borderId="76" xfId="1" applyFont="1" applyBorder="1" applyAlignment="1">
      <alignment horizontal="left" vertical="top" wrapText="1"/>
    </xf>
    <xf numFmtId="0" fontId="15" fillId="0" borderId="40" xfId="1" applyFont="1" applyBorder="1" applyAlignment="1">
      <alignment horizontal="left" vertical="top"/>
    </xf>
    <xf numFmtId="0" fontId="15" fillId="0" borderId="70" xfId="1" applyFont="1" applyBorder="1" applyAlignment="1">
      <alignment horizontal="left" vertical="top"/>
    </xf>
    <xf numFmtId="0" fontId="19" fillId="2" borderId="33" xfId="0" applyFont="1" applyFill="1" applyBorder="1" applyAlignment="1">
      <alignment horizontal="left" vertical="center"/>
    </xf>
    <xf numFmtId="0" fontId="19" fillId="2" borderId="45" xfId="0" applyFont="1" applyFill="1" applyBorder="1" applyAlignment="1">
      <alignment horizontal="left" vertical="center"/>
    </xf>
    <xf numFmtId="0" fontId="17" fillId="2" borderId="33" xfId="1" applyFont="1" applyFill="1" applyBorder="1" applyAlignment="1">
      <alignment horizontal="left" vertical="center"/>
    </xf>
    <xf numFmtId="0" fontId="17" fillId="2" borderId="45" xfId="1" applyFont="1" applyFill="1" applyBorder="1" applyAlignment="1">
      <alignment horizontal="left" vertical="center"/>
    </xf>
    <xf numFmtId="0" fontId="17" fillId="2" borderId="71"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5" fillId="0" borderId="77" xfId="1" applyFont="1" applyBorder="1" applyAlignment="1">
      <alignment horizontal="left" vertical="top" wrapText="1"/>
    </xf>
    <xf numFmtId="167" fontId="15" fillId="0" borderId="40" xfId="1" applyNumberFormat="1" applyFont="1" applyBorder="1" applyAlignment="1">
      <alignment horizontal="left" vertical="top"/>
    </xf>
    <xf numFmtId="167" fontId="15" fillId="0" borderId="70" xfId="1" applyNumberFormat="1" applyFont="1" applyBorder="1" applyAlignment="1">
      <alignment horizontal="left" vertical="top"/>
    </xf>
    <xf numFmtId="167" fontId="15" fillId="0" borderId="58" xfId="1" applyNumberFormat="1" applyFont="1" applyBorder="1" applyAlignment="1">
      <alignment horizontal="left" vertical="top"/>
    </xf>
    <xf numFmtId="167" fontId="15" fillId="0" borderId="78" xfId="1" applyNumberFormat="1" applyFont="1" applyBorder="1" applyAlignment="1">
      <alignment horizontal="left" vertical="top"/>
    </xf>
    <xf numFmtId="0" fontId="17" fillId="2" borderId="33" xfId="1" applyFont="1" applyFill="1" applyBorder="1" applyAlignment="1">
      <alignment horizontal="left" vertical="center" wrapText="1"/>
    </xf>
    <xf numFmtId="0" fontId="15" fillId="0" borderId="75" xfId="1" applyFont="1" applyBorder="1" applyAlignment="1">
      <alignment horizontal="left" vertical="top"/>
    </xf>
    <xf numFmtId="0" fontId="15" fillId="0" borderId="76" xfId="1" applyFont="1" applyBorder="1" applyAlignment="1">
      <alignment horizontal="left" vertical="top"/>
    </xf>
    <xf numFmtId="168" fontId="15" fillId="0" borderId="55" xfId="1" applyNumberFormat="1" applyFont="1" applyBorder="1" applyAlignment="1">
      <alignment horizontal="left" vertical="center"/>
    </xf>
    <xf numFmtId="168" fontId="15" fillId="0" borderId="40" xfId="1" applyNumberFormat="1" applyFont="1" applyBorder="1" applyAlignment="1">
      <alignment horizontal="left" vertical="center"/>
    </xf>
    <xf numFmtId="0" fontId="17" fillId="2" borderId="33"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55" xfId="1" applyFont="1" applyFill="1" applyBorder="1" applyAlignment="1">
      <alignment horizontal="center" vertical="center" wrapText="1"/>
    </xf>
    <xf numFmtId="0" fontId="17" fillId="2" borderId="33" xfId="1" applyFont="1" applyFill="1" applyBorder="1" applyAlignment="1">
      <alignment horizontal="center" vertical="center"/>
    </xf>
    <xf numFmtId="0" fontId="17" fillId="2" borderId="45" xfId="1" applyFont="1" applyFill="1" applyBorder="1" applyAlignment="1">
      <alignment horizontal="center" vertical="center"/>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6" xfId="1" applyFont="1" applyBorder="1" applyAlignment="1">
      <alignment horizontal="left"/>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10" fillId="0" borderId="12" xfId="1" applyFont="1" applyBorder="1" applyAlignment="1">
      <alignment horizontal="center" vertical="center"/>
    </xf>
    <xf numFmtId="0" fontId="10" fillId="0" borderId="11" xfId="1" applyFont="1" applyBorder="1" applyAlignment="1">
      <alignment horizontal="center" vertical="center"/>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2" fontId="8" fillId="0" borderId="0" xfId="1" applyNumberFormat="1" applyFont="1" applyAlignment="1">
      <alignment horizontal="left" vertical="center" wrapText="1"/>
    </xf>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xf>
    <xf numFmtId="2" fontId="3" fillId="0" borderId="0" xfId="1" applyNumberFormat="1" applyFont="1" applyAlignment="1">
      <alignment horizontal="left" vertical="top" wrapText="1"/>
    </xf>
    <xf numFmtId="0" fontId="5" fillId="0" borderId="1" xfId="1" applyFont="1" applyBorder="1" applyAlignment="1">
      <alignment horizontal="center" vertical="center"/>
    </xf>
    <xf numFmtId="0" fontId="15" fillId="0" borderId="14" xfId="1" applyFont="1" applyBorder="1" applyAlignment="1">
      <alignment horizontal="left" vertical="center" wrapText="1"/>
    </xf>
    <xf numFmtId="0" fontId="15" fillId="0" borderId="10" xfId="1" applyFont="1" applyBorder="1" applyAlignment="1">
      <alignment horizontal="left" vertical="center"/>
    </xf>
    <xf numFmtId="0" fontId="15" fillId="0" borderId="10"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6" fillId="0" borderId="1" xfId="1" applyFont="1" applyBorder="1" applyAlignment="1">
      <alignment horizontal="center" vertical="center" wrapText="1"/>
    </xf>
    <xf numFmtId="0" fontId="16" fillId="0" borderId="14" xfId="0" applyFont="1" applyBorder="1" applyAlignment="1">
      <alignment horizontal="center" vertical="center"/>
    </xf>
    <xf numFmtId="0" fontId="16" fillId="0" borderId="10" xfId="0" applyFont="1" applyBorder="1" applyAlignment="1">
      <alignment horizontal="center" vertical="center"/>
    </xf>
    <xf numFmtId="0" fontId="15" fillId="0" borderId="10" xfId="1" applyFont="1" applyBorder="1" applyAlignment="1">
      <alignment horizontal="center" vertical="center"/>
    </xf>
    <xf numFmtId="0" fontId="15" fillId="0" borderId="14" xfId="1" applyFont="1" applyBorder="1" applyAlignment="1">
      <alignment horizontal="center" vertical="center"/>
    </xf>
    <xf numFmtId="0" fontId="16" fillId="0" borderId="14" xfId="0" applyFont="1" applyBorder="1" applyAlignment="1">
      <alignment horizontal="center" vertical="center" wrapText="1"/>
    </xf>
    <xf numFmtId="0" fontId="2" fillId="0" borderId="1" xfId="1" applyFont="1" applyBorder="1" applyAlignment="1">
      <alignment horizontal="center"/>
    </xf>
    <xf numFmtId="0" fontId="5" fillId="0" borderId="13" xfId="1" applyFont="1" applyBorder="1" applyAlignment="1">
      <alignment horizontal="center" vertical="center"/>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39" fontId="3" fillId="0" borderId="1" xfId="1" applyNumberFormat="1" applyFont="1" applyBorder="1" applyAlignment="1">
      <alignment horizontal="center" vertical="center"/>
    </xf>
    <xf numFmtId="0" fontId="15" fillId="0" borderId="1" xfId="1" applyFont="1" applyBorder="1" applyAlignment="1">
      <alignment horizontal="left" vertical="top" wrapText="1"/>
    </xf>
    <xf numFmtId="0" fontId="15" fillId="0" borderId="3" xfId="1" applyFont="1" applyBorder="1" applyAlignment="1">
      <alignment horizontal="left" vertical="center" wrapText="1"/>
    </xf>
    <xf numFmtId="0" fontId="3" fillId="0" borderId="15" xfId="1" applyFont="1" applyBorder="1" applyAlignment="1">
      <alignment horizontal="center"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168" fontId="5" fillId="0" borderId="1" xfId="1" applyNumberFormat="1" applyFont="1" applyBorder="1" applyAlignment="1">
      <alignment horizontal="left" vertical="center"/>
    </xf>
    <xf numFmtId="168"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5" fillId="0" borderId="7"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xf>
    <xf numFmtId="0" fontId="5" fillId="0" borderId="6" xfId="1" applyFont="1" applyBorder="1" applyAlignment="1">
      <alignment horizontal="left" vertical="top" wrapText="1"/>
    </xf>
    <xf numFmtId="0" fontId="5" fillId="0" borderId="3" xfId="1" applyFont="1" applyBorder="1" applyAlignment="1">
      <alignment horizontal="left" vertical="top" wrapText="1"/>
    </xf>
    <xf numFmtId="167" fontId="4" fillId="0" borderId="1" xfId="1" applyNumberFormat="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center" vertical="center"/>
    </xf>
    <xf numFmtId="0" fontId="5" fillId="0" borderId="1" xfId="1" applyFont="1" applyBorder="1" applyAlignment="1">
      <alignment horizontal="left" vertical="top"/>
    </xf>
    <xf numFmtId="9" fontId="17" fillId="2" borderId="33" xfId="1" applyNumberFormat="1" applyFont="1" applyFill="1" applyBorder="1" applyAlignment="1">
      <alignment horizontal="center" vertical="center" wrapText="1"/>
    </xf>
    <xf numFmtId="9" fontId="17" fillId="2" borderId="45" xfId="1" applyNumberFormat="1" applyFont="1" applyFill="1" applyBorder="1" applyAlignment="1">
      <alignment horizontal="center" vertical="center" wrapText="1"/>
    </xf>
    <xf numFmtId="2" fontId="17" fillId="2" borderId="33" xfId="1" applyNumberFormat="1" applyFont="1" applyFill="1" applyBorder="1" applyAlignment="1">
      <alignment horizontal="center" vertical="center"/>
    </xf>
    <xf numFmtId="2" fontId="17" fillId="2" borderId="45" xfId="1" applyNumberFormat="1" applyFont="1" applyFill="1" applyBorder="1" applyAlignment="1">
      <alignment horizontal="center" vertical="center"/>
    </xf>
    <xf numFmtId="0" fontId="21" fillId="4" borderId="17" xfId="0" applyFont="1" applyFill="1" applyBorder="1" applyAlignment="1">
      <alignment horizontal="left" vertical="center" wrapText="1"/>
    </xf>
    <xf numFmtId="0" fontId="21" fillId="4" borderId="18"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1" fillId="4" borderId="16" xfId="0" applyFont="1" applyFill="1" applyBorder="1" applyAlignment="1">
      <alignment horizontal="left" vertical="center" wrapText="1"/>
    </xf>
    <xf numFmtId="0" fontId="21" fillId="4" borderId="27" xfId="0" applyFont="1" applyFill="1" applyBorder="1" applyAlignment="1">
      <alignment horizontal="left" vertical="center" wrapText="1"/>
    </xf>
    <xf numFmtId="0" fontId="19" fillId="0" borderId="14" xfId="0" applyFont="1" applyBorder="1" applyAlignment="1">
      <alignment horizontal="left" vertical="center"/>
    </xf>
    <xf numFmtId="0" fontId="19" fillId="0" borderId="10" xfId="0" applyFont="1" applyBorder="1" applyAlignment="1">
      <alignment horizontal="left" vertical="center"/>
    </xf>
    <xf numFmtId="0" fontId="17" fillId="2" borderId="14" xfId="1" applyFont="1" applyFill="1" applyBorder="1" applyAlignment="1">
      <alignment horizontal="left" vertical="center" wrapText="1"/>
    </xf>
    <xf numFmtId="0" fontId="17" fillId="2" borderId="10" xfId="1" applyFont="1" applyFill="1" applyBorder="1" applyAlignment="1">
      <alignment horizontal="left" vertical="center"/>
    </xf>
    <xf numFmtId="0" fontId="17" fillId="0" borderId="14" xfId="1" applyFont="1" applyBorder="1" applyAlignment="1">
      <alignment horizontal="left" vertical="center" wrapText="1"/>
    </xf>
    <xf numFmtId="0" fontId="17" fillId="0" borderId="10" xfId="1" applyFont="1" applyBorder="1" applyAlignment="1">
      <alignment horizontal="left" vertical="center" wrapText="1"/>
    </xf>
    <xf numFmtId="2" fontId="18" fillId="2" borderId="28" xfId="0" applyNumberFormat="1" applyFont="1" applyFill="1" applyBorder="1" applyAlignment="1">
      <alignment horizontal="center" vertical="center" wrapText="1"/>
    </xf>
    <xf numFmtId="2" fontId="18" fillId="2" borderId="29" xfId="0" applyNumberFormat="1" applyFont="1" applyFill="1" applyBorder="1" applyAlignment="1">
      <alignment horizontal="center" vertical="center" wrapText="1"/>
    </xf>
    <xf numFmtId="2" fontId="18" fillId="2" borderId="30" xfId="0" applyNumberFormat="1" applyFont="1" applyFill="1" applyBorder="1" applyAlignment="1">
      <alignment horizontal="center" vertical="center" wrapText="1"/>
    </xf>
    <xf numFmtId="2" fontId="18" fillId="2" borderId="36" xfId="0" applyNumberFormat="1" applyFont="1" applyFill="1" applyBorder="1" applyAlignment="1">
      <alignment horizontal="center" vertical="center" wrapText="1"/>
    </xf>
    <xf numFmtId="2" fontId="18" fillId="2" borderId="37" xfId="0" applyNumberFormat="1" applyFont="1" applyFill="1" applyBorder="1" applyAlignment="1">
      <alignment horizontal="center" vertical="center" wrapText="1"/>
    </xf>
    <xf numFmtId="2" fontId="18" fillId="2" borderId="38" xfId="0" applyNumberFormat="1" applyFont="1" applyFill="1" applyBorder="1" applyAlignment="1">
      <alignment horizontal="center" vertical="center" wrapText="1"/>
    </xf>
    <xf numFmtId="2" fontId="18" fillId="2" borderId="24" xfId="0" applyNumberFormat="1" applyFont="1" applyFill="1" applyBorder="1" applyAlignment="1">
      <alignment horizontal="center" vertical="center" wrapText="1"/>
    </xf>
    <xf numFmtId="2" fontId="18" fillId="2" borderId="25" xfId="0" applyNumberFormat="1" applyFont="1" applyFill="1" applyBorder="1" applyAlignment="1">
      <alignment horizontal="center" vertical="center" wrapText="1"/>
    </xf>
    <xf numFmtId="2" fontId="18" fillId="2" borderId="26" xfId="0" applyNumberFormat="1" applyFont="1" applyFill="1" applyBorder="1" applyAlignment="1">
      <alignment horizontal="center" vertical="center" wrapText="1"/>
    </xf>
    <xf numFmtId="44" fontId="15" fillId="0" borderId="1" xfId="6" applyFont="1" applyBorder="1" applyAlignment="1">
      <alignment horizontal="center" vertical="center" wrapText="1"/>
    </xf>
    <xf numFmtId="0" fontId="19" fillId="0" borderId="14" xfId="0" applyFont="1" applyBorder="1" applyAlignment="1">
      <alignment horizontal="left" vertical="center" wrapText="1"/>
    </xf>
    <xf numFmtId="0" fontId="17" fillId="0" borderId="10" xfId="1" applyFont="1" applyBorder="1" applyAlignment="1">
      <alignment horizontal="left" vertical="center"/>
    </xf>
    <xf numFmtId="0" fontId="17" fillId="0" borderId="1" xfId="1" applyFont="1" applyBorder="1" applyAlignment="1">
      <alignment horizontal="center" vertical="center" wrapText="1"/>
    </xf>
    <xf numFmtId="2" fontId="17" fillId="0" borderId="70" xfId="1" applyNumberFormat="1" applyFont="1" applyBorder="1" applyAlignment="1">
      <alignment horizontal="center" vertical="center"/>
    </xf>
    <xf numFmtId="2" fontId="17" fillId="0" borderId="78" xfId="1" applyNumberFormat="1" applyFont="1" applyBorder="1" applyAlignment="1">
      <alignment horizontal="center" vertical="center"/>
    </xf>
    <xf numFmtId="2" fontId="17" fillId="0" borderId="82" xfId="1" applyNumberFormat="1" applyFont="1" applyBorder="1" applyAlignment="1">
      <alignment horizontal="center" vertical="center"/>
    </xf>
    <xf numFmtId="9" fontId="17" fillId="0" borderId="40" xfId="1" applyNumberFormat="1" applyFont="1" applyBorder="1" applyAlignment="1">
      <alignment horizontal="center" vertical="center" wrapText="1"/>
    </xf>
    <xf numFmtId="9" fontId="17" fillId="0" borderId="58" xfId="1" applyNumberFormat="1" applyFont="1" applyBorder="1" applyAlignment="1">
      <alignment horizontal="center" vertical="center" wrapText="1"/>
    </xf>
    <xf numFmtId="9" fontId="17" fillId="0" borderId="47" xfId="1" applyNumberFormat="1" applyFont="1" applyBorder="1" applyAlignment="1">
      <alignment horizontal="center" vertical="center" wrapText="1"/>
    </xf>
    <xf numFmtId="0" fontId="15" fillId="0" borderId="83" xfId="1" applyFont="1" applyBorder="1" applyAlignment="1">
      <alignment horizontal="center" vertical="center" wrapText="1"/>
    </xf>
    <xf numFmtId="0" fontId="15" fillId="0" borderId="47" xfId="1" applyFont="1" applyBorder="1" applyAlignment="1">
      <alignment horizontal="center" vertical="center"/>
    </xf>
    <xf numFmtId="0" fontId="15" fillId="0" borderId="33" xfId="1" applyFont="1" applyBorder="1" applyAlignment="1">
      <alignment horizontal="center" vertical="center"/>
    </xf>
    <xf numFmtId="0" fontId="15" fillId="0" borderId="47" xfId="1" applyFont="1" applyBorder="1" applyAlignment="1">
      <alignment horizontal="center" vertical="center" wrapText="1"/>
    </xf>
    <xf numFmtId="0" fontId="15" fillId="0" borderId="33" xfId="1" applyFont="1" applyBorder="1" applyAlignment="1">
      <alignment horizontal="center" vertical="center" wrapText="1"/>
    </xf>
    <xf numFmtId="0" fontId="20" fillId="0" borderId="47"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40" xfId="0" applyFont="1" applyBorder="1" applyAlignment="1">
      <alignment vertical="center" wrapText="1"/>
    </xf>
    <xf numFmtId="0" fontId="19" fillId="0" borderId="40" xfId="0" applyFont="1" applyBorder="1" applyAlignment="1">
      <alignment vertical="center"/>
    </xf>
    <xf numFmtId="0" fontId="17" fillId="0" borderId="40" xfId="1" applyFont="1" applyBorder="1" applyAlignment="1">
      <alignment vertical="center" wrapText="1"/>
    </xf>
    <xf numFmtId="0" fontId="17" fillId="0" borderId="46" xfId="1" applyFont="1" applyBorder="1" applyAlignment="1">
      <alignment horizontal="center" vertical="center" wrapText="1"/>
    </xf>
    <xf numFmtId="0" fontId="17" fillId="0" borderId="55" xfId="1" applyFont="1" applyBorder="1" applyAlignment="1">
      <alignment horizontal="center" vertical="center" wrapText="1"/>
    </xf>
    <xf numFmtId="0" fontId="17" fillId="0" borderId="47" xfId="1" applyFont="1" applyBorder="1" applyAlignment="1">
      <alignment vertical="center" wrapText="1"/>
    </xf>
    <xf numFmtId="0" fontId="17" fillId="0" borderId="40" xfId="1" applyFont="1" applyBorder="1" applyAlignment="1">
      <alignment vertical="center"/>
    </xf>
    <xf numFmtId="0" fontId="17" fillId="0" borderId="47" xfId="1" applyFont="1" applyBorder="1" applyAlignment="1">
      <alignment horizontal="center" vertical="center" wrapText="1"/>
    </xf>
    <xf numFmtId="2" fontId="15" fillId="0" borderId="39" xfId="1" applyNumberFormat="1" applyFont="1" applyBorder="1" applyAlignment="1">
      <alignment horizontal="center" vertical="center" wrapText="1"/>
    </xf>
    <xf numFmtId="2" fontId="15" fillId="0" borderId="34" xfId="1" applyNumberFormat="1" applyFont="1" applyBorder="1" applyAlignment="1">
      <alignment horizontal="center" vertical="center" wrapText="1"/>
    </xf>
    <xf numFmtId="2" fontId="15" fillId="0" borderId="69" xfId="1" applyNumberFormat="1" applyFont="1" applyBorder="1" applyAlignment="1">
      <alignment horizontal="center" vertical="center" wrapText="1"/>
    </xf>
    <xf numFmtId="0" fontId="15" fillId="0" borderId="48"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50" xfId="1" applyFont="1" applyBorder="1" applyAlignment="1">
      <alignment horizontal="center" vertical="center" wrapText="1"/>
    </xf>
    <xf numFmtId="0" fontId="15" fillId="0" borderId="47" xfId="1" applyFont="1" applyBorder="1" applyAlignment="1">
      <alignment horizontal="center"/>
    </xf>
    <xf numFmtId="0" fontId="15" fillId="0" borderId="82" xfId="1" applyFont="1" applyBorder="1" applyAlignment="1">
      <alignment horizontal="center"/>
    </xf>
    <xf numFmtId="0" fontId="15" fillId="0" borderId="85" xfId="1" applyFont="1" applyBorder="1" applyAlignment="1">
      <alignment horizontal="center" vertical="center"/>
    </xf>
    <xf numFmtId="0" fontId="15" fillId="0" borderId="4" xfId="1" applyFont="1" applyBorder="1" applyAlignment="1">
      <alignment horizontal="center" vertical="center"/>
    </xf>
    <xf numFmtId="0" fontId="15" fillId="0" borderId="62" xfId="1" applyFont="1" applyBorder="1" applyAlignment="1">
      <alignment horizontal="center" vertical="center"/>
    </xf>
    <xf numFmtId="0" fontId="17" fillId="0" borderId="84" xfId="1" applyFont="1" applyBorder="1" applyAlignment="1">
      <alignment horizontal="center" vertical="center" wrapText="1"/>
    </xf>
    <xf numFmtId="0" fontId="17" fillId="2" borderId="58" xfId="1" applyFont="1" applyFill="1" applyBorder="1" applyAlignment="1">
      <alignment horizontal="center" vertical="center" wrapText="1"/>
    </xf>
    <xf numFmtId="0" fontId="17" fillId="2" borderId="40" xfId="1" applyFont="1" applyFill="1" applyBorder="1" applyAlignment="1">
      <alignment vertical="center" wrapText="1"/>
    </xf>
    <xf numFmtId="0" fontId="17" fillId="2" borderId="58" xfId="1" applyFont="1" applyFill="1" applyBorder="1" applyAlignment="1">
      <alignment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168" fontId="15" fillId="0" borderId="46" xfId="1" applyNumberFormat="1" applyFont="1" applyBorder="1" applyAlignment="1">
      <alignment horizontal="left" vertical="center"/>
    </xf>
    <xf numFmtId="168" fontId="15" fillId="0" borderId="47" xfId="1" applyNumberFormat="1" applyFont="1" applyBorder="1" applyAlignment="1">
      <alignment horizontal="left" vertical="center"/>
    </xf>
    <xf numFmtId="168" fontId="15" fillId="0" borderId="47" xfId="1" applyNumberFormat="1" applyFont="1" applyBorder="1" applyAlignment="1">
      <alignment horizontal="center" vertical="top"/>
    </xf>
    <xf numFmtId="2" fontId="15" fillId="0" borderId="53" xfId="1" applyNumberFormat="1" applyFont="1" applyBorder="1" applyAlignment="1">
      <alignment horizontal="left" vertical="center"/>
    </xf>
    <xf numFmtId="2" fontId="15" fillId="0" borderId="47" xfId="1" applyNumberFormat="1" applyFont="1" applyBorder="1" applyAlignment="1">
      <alignment horizontal="left" vertical="center"/>
    </xf>
    <xf numFmtId="2" fontId="15" fillId="0" borderId="82" xfId="1" applyNumberFormat="1" applyFont="1" applyBorder="1" applyAlignment="1">
      <alignment horizontal="left" vertical="center"/>
    </xf>
    <xf numFmtId="39" fontId="17" fillId="0" borderId="45" xfId="1" applyNumberFormat="1" applyFont="1" applyBorder="1" applyAlignment="1">
      <alignment horizontal="center" vertical="center"/>
    </xf>
    <xf numFmtId="39" fontId="17" fillId="0" borderId="58" xfId="1" applyNumberFormat="1" applyFont="1" applyBorder="1" applyAlignment="1">
      <alignment horizontal="center" vertical="center"/>
    </xf>
    <xf numFmtId="0" fontId="17" fillId="0" borderId="79" xfId="1" applyFont="1" applyBorder="1" applyAlignment="1">
      <alignment horizontal="center"/>
    </xf>
    <xf numFmtId="0" fontId="17" fillId="0" borderId="78" xfId="1" applyFont="1" applyBorder="1" applyAlignment="1">
      <alignment horizontal="center"/>
    </xf>
    <xf numFmtId="0" fontId="17" fillId="0" borderId="73" xfId="1" applyFont="1" applyBorder="1" applyAlignment="1">
      <alignment horizontal="center"/>
    </xf>
    <xf numFmtId="0" fontId="19" fillId="0" borderId="14" xfId="0" applyFont="1" applyBorder="1" applyAlignment="1">
      <alignment horizontal="center" vertical="center" wrapText="1"/>
    </xf>
    <xf numFmtId="0" fontId="19" fillId="0" borderId="10" xfId="0" applyFont="1" applyBorder="1" applyAlignment="1">
      <alignment horizontal="center" vertical="center"/>
    </xf>
    <xf numFmtId="0" fontId="17" fillId="0" borderId="16" xfId="1" applyFont="1" applyBorder="1" applyAlignment="1">
      <alignment horizontal="center" vertical="center" wrapText="1"/>
    </xf>
    <xf numFmtId="0" fontId="19" fillId="0" borderId="1" xfId="0" applyFont="1" applyBorder="1" applyAlignment="1">
      <alignment horizontal="center" vertical="center" wrapText="1"/>
    </xf>
    <xf numFmtId="173" fontId="15" fillId="0" borderId="1" xfId="6" applyNumberFormat="1" applyFont="1" applyBorder="1" applyAlignment="1">
      <alignment horizontal="center" vertical="center" wrapText="1"/>
    </xf>
    <xf numFmtId="0" fontId="17" fillId="2" borderId="16" xfId="1" applyFont="1" applyFill="1" applyBorder="1" applyAlignment="1">
      <alignment horizontal="center" vertical="center" wrapText="1"/>
    </xf>
  </cellXfs>
  <cellStyles count="7">
    <cellStyle name="Millares 2" xfId="4"/>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23D66A4-B5E5-44CB-9CDC-7EFA6E248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1500186</xdr:colOff>
      <xdr:row>1</xdr:row>
      <xdr:rowOff>63500</xdr:rowOff>
    </xdr:from>
    <xdr:to>
      <xdr:col>2</xdr:col>
      <xdr:colOff>2035401</xdr:colOff>
      <xdr:row>4</xdr:row>
      <xdr:rowOff>273844</xdr:rowOff>
    </xdr:to>
    <xdr:pic>
      <xdr:nvPicPr>
        <xdr:cNvPr id="3" name="3 Imagen" descr="Membretes_2024_2-01">
          <a:extLst>
            <a:ext uri="{FF2B5EF4-FFF2-40B4-BE49-F238E27FC236}">
              <a16:creationId xmlns:a16="http://schemas.microsoft.com/office/drawing/2014/main" id="{0D7BA5F8-1601-4823-BBC6-F1DF7458077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952624" y="349250"/>
          <a:ext cx="3559402" cy="1067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32A27D3-A2B5-4827-9B24-52FCC09C0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BA3EB24C-BD18-4E4D-91DB-78D011D60AB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878EB882-AE95-4FFB-A9F7-3196EB379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595311</xdr:colOff>
      <xdr:row>1</xdr:row>
      <xdr:rowOff>61913</xdr:rowOff>
    </xdr:from>
    <xdr:to>
      <xdr:col>2</xdr:col>
      <xdr:colOff>1595436</xdr:colOff>
      <xdr:row>4</xdr:row>
      <xdr:rowOff>142874</xdr:rowOff>
    </xdr:to>
    <xdr:pic>
      <xdr:nvPicPr>
        <xdr:cNvPr id="3" name="3 Imagen" descr="Membretes_2024_2-01">
          <a:extLst>
            <a:ext uri="{FF2B5EF4-FFF2-40B4-BE49-F238E27FC236}">
              <a16:creationId xmlns:a16="http://schemas.microsoft.com/office/drawing/2014/main" id="{C65E5A30-9868-4DFA-A466-A546757945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357311" y="347663"/>
          <a:ext cx="2643188" cy="9739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159C130-F2F8-4472-873A-E94D36C40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1393031</xdr:colOff>
      <xdr:row>1</xdr:row>
      <xdr:rowOff>51594</xdr:rowOff>
    </xdr:from>
    <xdr:to>
      <xdr:col>2</xdr:col>
      <xdr:colOff>2142558</xdr:colOff>
      <xdr:row>4</xdr:row>
      <xdr:rowOff>226219</xdr:rowOff>
    </xdr:to>
    <xdr:pic>
      <xdr:nvPicPr>
        <xdr:cNvPr id="3" name="3 Imagen" descr="Membretes_2024_2-01">
          <a:extLst>
            <a:ext uri="{FF2B5EF4-FFF2-40B4-BE49-F238E27FC236}">
              <a16:creationId xmlns:a16="http://schemas.microsoft.com/office/drawing/2014/main" id="{7AAC24B0-D48A-4007-A8F5-C6AF026AE90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845469" y="337344"/>
          <a:ext cx="3773714" cy="9961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C72B1A1-A35D-4D1E-B3DF-0A74EDC0B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6D5BA3D-4B28-47DF-A984-CC1472280F2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678227F-FB1C-4506-8778-CC3C849F1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C05D345D-6999-4E14-8D81-946341C93A5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CC11CC37-0B85-4DAF-9C58-ACDB4644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690562</xdr:colOff>
      <xdr:row>1</xdr:row>
      <xdr:rowOff>134937</xdr:rowOff>
    </xdr:from>
    <xdr:to>
      <xdr:col>2</xdr:col>
      <xdr:colOff>1952058</xdr:colOff>
      <xdr:row>4</xdr:row>
      <xdr:rowOff>142875</xdr:rowOff>
    </xdr:to>
    <xdr:pic>
      <xdr:nvPicPr>
        <xdr:cNvPr id="3" name="3 Imagen" descr="Membretes_2024_2-01">
          <a:extLst>
            <a:ext uri="{FF2B5EF4-FFF2-40B4-BE49-F238E27FC236}">
              <a16:creationId xmlns:a16="http://schemas.microsoft.com/office/drawing/2014/main" id="{62D064B9-F990-4899-93F4-D1189C2C38D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143000" y="420687"/>
          <a:ext cx="4285683" cy="111521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16</xdr:col>
      <xdr:colOff>570230</xdr:colOff>
      <xdr:row>1</xdr:row>
      <xdr:rowOff>229197</xdr:rowOff>
    </xdr:from>
    <xdr:to>
      <xdr:col>17</xdr:col>
      <xdr:colOff>598288</xdr:colOff>
      <xdr:row>4</xdr:row>
      <xdr:rowOff>214314</xdr:rowOff>
    </xdr:to>
    <xdr:pic>
      <xdr:nvPicPr>
        <xdr:cNvPr id="2" name="Imagen 1" descr="CAPITAL">
          <a:extLst>
            <a:ext uri="{FF2B5EF4-FFF2-40B4-BE49-F238E27FC236}">
              <a16:creationId xmlns:a16="http://schemas.microsoft.com/office/drawing/2014/main" id="{42F42768-C8C7-4D66-AFE0-767B99C4D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68668" y="514947"/>
          <a:ext cx="1147245" cy="1366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1000124</xdr:colOff>
      <xdr:row>1</xdr:row>
      <xdr:rowOff>242094</xdr:rowOff>
    </xdr:from>
    <xdr:to>
      <xdr:col>2</xdr:col>
      <xdr:colOff>2297339</xdr:colOff>
      <xdr:row>4</xdr:row>
      <xdr:rowOff>154781</xdr:rowOff>
    </xdr:to>
    <xdr:pic>
      <xdr:nvPicPr>
        <xdr:cNvPr id="3" name="3 Imagen" descr="Membretes_2024_2-01">
          <a:extLst>
            <a:ext uri="{FF2B5EF4-FFF2-40B4-BE49-F238E27FC236}">
              <a16:creationId xmlns:a16="http://schemas.microsoft.com/office/drawing/2014/main" id="{94C917DB-C1BE-40DA-B2DA-FB7B82B39FB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452562" y="527844"/>
          <a:ext cx="4321402" cy="129381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90"/>
  <sheetViews>
    <sheetView topLeftCell="C34" zoomScale="80" zoomScaleNormal="80" workbookViewId="0">
      <selection activeCell="I27" sqref="I27"/>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5.85546875" style="73" customWidth="1"/>
    <col min="6" max="6" width="16.7109375" style="73" customWidth="1"/>
    <col min="7" max="7" width="18" style="73" customWidth="1"/>
    <col min="8" max="8" width="22.85546875" style="346" customWidth="1"/>
    <col min="9" max="9" width="24.140625" style="73" customWidth="1"/>
    <col min="10" max="10" width="24.5703125" style="73" customWidth="1"/>
    <col min="11" max="11" width="13.5703125" style="73" customWidth="1"/>
    <col min="12" max="12" width="15.85546875" style="73" customWidth="1"/>
    <col min="13" max="13" width="20.7109375" style="98" customWidth="1"/>
    <col min="14" max="14" width="21.140625" style="98" customWidth="1"/>
    <col min="15" max="17" width="16.85546875" style="73" customWidth="1"/>
    <col min="18" max="18" width="16.42578125" style="73" customWidth="1"/>
    <col min="19" max="19" width="12.5703125" style="73"/>
    <col min="20" max="20" width="14.42578125" style="73" customWidth="1"/>
    <col min="21" max="21" width="18.5703125" style="73" customWidth="1"/>
    <col min="22" max="22" width="33.85546875" style="73" customWidth="1"/>
    <col min="23" max="23" width="12.5703125" style="73" hidden="1" customWidth="1"/>
    <col min="24" max="24" width="24.28515625" style="73"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row r="2" spans="2:28" ht="22.5" customHeight="1">
      <c r="B2" s="382"/>
      <c r="C2" s="382"/>
      <c r="D2" s="367" t="s">
        <v>286</v>
      </c>
      <c r="E2" s="368"/>
      <c r="F2" s="368"/>
      <c r="G2" s="368"/>
      <c r="H2" s="368"/>
      <c r="I2" s="368"/>
      <c r="J2" s="368"/>
      <c r="K2" s="369"/>
      <c r="L2" s="373" t="s">
        <v>287</v>
      </c>
      <c r="M2" s="374"/>
      <c r="N2" s="374"/>
      <c r="O2" s="375"/>
      <c r="P2" s="376"/>
      <c r="Q2" s="377"/>
      <c r="R2" s="99"/>
    </row>
    <row r="3" spans="2:28" ht="22.5" customHeight="1">
      <c r="B3" s="382"/>
      <c r="C3" s="382"/>
      <c r="D3" s="370"/>
      <c r="E3" s="371"/>
      <c r="F3" s="371"/>
      <c r="G3" s="371"/>
      <c r="H3" s="371"/>
      <c r="I3" s="371"/>
      <c r="J3" s="371"/>
      <c r="K3" s="372"/>
      <c r="L3" s="373" t="s">
        <v>288</v>
      </c>
      <c r="M3" s="374"/>
      <c r="N3" s="374"/>
      <c r="O3" s="375"/>
      <c r="P3" s="378"/>
      <c r="Q3" s="379"/>
      <c r="R3" s="99"/>
    </row>
    <row r="4" spans="2:28" ht="22.5" customHeight="1">
      <c r="B4" s="382"/>
      <c r="C4" s="382"/>
      <c r="D4" s="367" t="s">
        <v>289</v>
      </c>
      <c r="E4" s="368"/>
      <c r="F4" s="368"/>
      <c r="G4" s="368"/>
      <c r="H4" s="368"/>
      <c r="I4" s="368"/>
      <c r="J4" s="368"/>
      <c r="K4" s="369"/>
      <c r="L4" s="373" t="s">
        <v>290</v>
      </c>
      <c r="M4" s="374"/>
      <c r="N4" s="374"/>
      <c r="O4" s="375"/>
      <c r="P4" s="378"/>
      <c r="Q4" s="379"/>
      <c r="R4" s="99"/>
    </row>
    <row r="5" spans="2:28" ht="22.5" customHeight="1">
      <c r="B5" s="382"/>
      <c r="C5" s="382"/>
      <c r="D5" s="370"/>
      <c r="E5" s="371"/>
      <c r="F5" s="371"/>
      <c r="G5" s="371"/>
      <c r="H5" s="371"/>
      <c r="I5" s="371"/>
      <c r="J5" s="371"/>
      <c r="K5" s="372"/>
      <c r="L5" s="373" t="s">
        <v>291</v>
      </c>
      <c r="M5" s="374"/>
      <c r="N5" s="374"/>
      <c r="O5" s="375"/>
      <c r="P5" s="380"/>
      <c r="Q5" s="381"/>
      <c r="R5" s="99"/>
    </row>
    <row r="6" spans="2:28" ht="23.25" customHeight="1">
      <c r="C6" s="395"/>
      <c r="D6" s="395"/>
      <c r="E6" s="395"/>
      <c r="F6" s="395"/>
      <c r="G6" s="395"/>
      <c r="H6" s="395"/>
      <c r="I6" s="395"/>
      <c r="J6" s="395"/>
      <c r="K6" s="395"/>
      <c r="L6" s="395"/>
      <c r="M6" s="395"/>
      <c r="N6" s="395"/>
      <c r="O6" s="395"/>
      <c r="P6" s="395"/>
      <c r="Q6" s="395"/>
      <c r="R6" s="99"/>
    </row>
    <row r="7" spans="2:28" ht="31.5" customHeight="1">
      <c r="B7" s="74" t="s">
        <v>37</v>
      </c>
      <c r="C7" s="74" t="s">
        <v>46</v>
      </c>
      <c r="D7" s="401" t="s">
        <v>47</v>
      </c>
      <c r="E7" s="402"/>
      <c r="F7" s="402"/>
      <c r="G7" s="402"/>
      <c r="H7" s="402"/>
      <c r="I7" s="402"/>
      <c r="J7" s="402"/>
      <c r="K7" s="402"/>
      <c r="L7" s="402"/>
      <c r="M7" s="402"/>
      <c r="N7" s="402"/>
      <c r="O7" s="402"/>
      <c r="P7" s="402"/>
      <c r="Q7" s="403"/>
      <c r="R7" s="99"/>
    </row>
    <row r="8" spans="2:28" ht="36" customHeight="1">
      <c r="B8" s="74" t="s">
        <v>26</v>
      </c>
      <c r="C8" s="74"/>
      <c r="D8" s="396" t="s">
        <v>296</v>
      </c>
      <c r="E8" s="396"/>
      <c r="F8" s="396"/>
      <c r="G8" s="396"/>
      <c r="H8" s="396"/>
      <c r="I8" s="396"/>
      <c r="J8" s="396"/>
      <c r="K8" s="396"/>
      <c r="L8" s="396"/>
      <c r="M8" s="396"/>
      <c r="N8" s="396"/>
      <c r="O8" s="396"/>
      <c r="P8" s="396"/>
      <c r="Q8" s="396"/>
    </row>
    <row r="9" spans="2:28" ht="36" customHeight="1">
      <c r="B9" s="397" t="s">
        <v>134</v>
      </c>
      <c r="C9" s="398"/>
      <c r="D9" s="405"/>
      <c r="E9" s="405"/>
      <c r="F9" s="405"/>
      <c r="G9" s="405"/>
      <c r="H9" s="405"/>
      <c r="I9" s="406"/>
      <c r="J9" s="411" t="s">
        <v>139</v>
      </c>
      <c r="K9" s="412"/>
      <c r="L9" s="413"/>
      <c r="M9" s="420" t="s">
        <v>25</v>
      </c>
      <c r="N9" s="421"/>
      <c r="O9" s="421"/>
      <c r="P9" s="421"/>
      <c r="Q9" s="422"/>
      <c r="R9" s="100"/>
      <c r="T9" s="404"/>
      <c r="U9" s="404"/>
      <c r="V9" s="404"/>
      <c r="W9" s="404"/>
      <c r="X9" s="404"/>
    </row>
    <row r="10" spans="2:28" ht="36" customHeight="1">
      <c r="B10" s="397" t="s">
        <v>135</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ht="31.5" customHeight="1">
      <c r="B11" s="399" t="s">
        <v>136</v>
      </c>
      <c r="C11" s="400"/>
      <c r="D11" s="408"/>
      <c r="E11" s="408"/>
      <c r="F11" s="408"/>
      <c r="G11" s="408"/>
      <c r="H11" s="408"/>
      <c r="I11" s="409"/>
      <c r="J11" s="414"/>
      <c r="K11" s="415"/>
      <c r="L11" s="416"/>
      <c r="M11" s="144"/>
      <c r="N11" s="489"/>
      <c r="O11" s="489"/>
      <c r="P11" s="489"/>
      <c r="Q11" s="347"/>
      <c r="R11" s="100"/>
      <c r="T11" s="102"/>
      <c r="U11" s="410"/>
      <c r="V11" s="410"/>
      <c r="W11" s="410"/>
      <c r="X11" s="102"/>
      <c r="Z11" s="75"/>
      <c r="AA11" s="75"/>
    </row>
    <row r="12" spans="2:28" ht="74.25" customHeight="1">
      <c r="B12" s="430" t="s">
        <v>137</v>
      </c>
      <c r="C12" s="431"/>
      <c r="D12" s="408"/>
      <c r="E12" s="408"/>
      <c r="F12" s="408"/>
      <c r="G12" s="408"/>
      <c r="H12" s="408"/>
      <c r="I12" s="409"/>
      <c r="J12" s="414"/>
      <c r="K12" s="415"/>
      <c r="L12" s="416"/>
      <c r="M12" s="144"/>
      <c r="N12" s="489" t="s">
        <v>280</v>
      </c>
      <c r="O12" s="489"/>
      <c r="P12" s="489"/>
      <c r="Q12" s="348"/>
      <c r="R12" s="100"/>
      <c r="T12" s="105"/>
      <c r="U12" s="426"/>
      <c r="V12" s="426"/>
      <c r="W12" s="426"/>
      <c r="X12" s="106"/>
      <c r="Z12" s="76"/>
      <c r="AA12" s="77"/>
      <c r="AB12" s="78"/>
    </row>
    <row r="13" spans="2:28" ht="74.25" customHeight="1">
      <c r="B13" s="385" t="s">
        <v>221</v>
      </c>
      <c r="C13" s="386"/>
      <c r="D13" s="405"/>
      <c r="E13" s="405"/>
      <c r="F13" s="405"/>
      <c r="G13" s="405"/>
      <c r="H13" s="405"/>
      <c r="I13" s="406"/>
      <c r="J13" s="414"/>
      <c r="K13" s="415"/>
      <c r="L13" s="416"/>
      <c r="M13" s="144"/>
      <c r="N13" s="489"/>
      <c r="O13" s="489"/>
      <c r="P13" s="489"/>
      <c r="Q13" s="349"/>
      <c r="R13" s="100"/>
      <c r="T13" s="105"/>
      <c r="U13" s="426"/>
      <c r="V13" s="426"/>
      <c r="W13" s="426"/>
      <c r="X13" s="106"/>
      <c r="Z13" s="76"/>
      <c r="AA13" s="77"/>
      <c r="AB13" s="78"/>
    </row>
    <row r="14" spans="2:28" ht="74.25" customHeight="1">
      <c r="B14" s="271"/>
      <c r="C14" s="272"/>
      <c r="D14" s="90"/>
      <c r="E14" s="90"/>
      <c r="F14" s="90"/>
      <c r="G14" s="90"/>
      <c r="H14" s="90"/>
      <c r="I14" s="91"/>
      <c r="J14" s="414"/>
      <c r="K14" s="415"/>
      <c r="L14" s="416"/>
      <c r="M14" s="144"/>
      <c r="N14" s="489"/>
      <c r="O14" s="489"/>
      <c r="P14" s="489"/>
      <c r="Q14" s="350"/>
      <c r="R14" s="100"/>
      <c r="T14" s="105"/>
      <c r="U14" s="114"/>
      <c r="V14" s="114"/>
      <c r="W14" s="114"/>
      <c r="X14" s="106"/>
      <c r="Z14" s="76"/>
      <c r="AA14" s="77"/>
      <c r="AB14" s="78"/>
    </row>
    <row r="15" spans="2:28" ht="28.5" customHeight="1">
      <c r="B15" s="109" t="s">
        <v>138</v>
      </c>
      <c r="C15" s="110"/>
      <c r="D15" s="387"/>
      <c r="E15" s="387"/>
      <c r="F15" s="387"/>
      <c r="G15" s="387"/>
      <c r="H15" s="387"/>
      <c r="I15" s="388"/>
      <c r="J15" s="417"/>
      <c r="K15" s="418"/>
      <c r="L15" s="419"/>
      <c r="M15" s="144"/>
      <c r="N15" s="489"/>
      <c r="O15" s="489"/>
      <c r="P15" s="489"/>
      <c r="Q15" s="351"/>
      <c r="R15" s="100"/>
      <c r="T15" s="113"/>
      <c r="U15" s="426"/>
      <c r="V15" s="426"/>
      <c r="W15" s="114"/>
      <c r="X15" s="106"/>
      <c r="Y15" s="79"/>
      <c r="Z15" s="76"/>
      <c r="AA15" s="77"/>
      <c r="AB15" s="78"/>
    </row>
    <row r="16" spans="2:28" ht="28.5" customHeight="1">
      <c r="B16" s="391" t="s">
        <v>35</v>
      </c>
      <c r="C16" s="433" t="s">
        <v>33</v>
      </c>
      <c r="D16" s="389" t="s">
        <v>292</v>
      </c>
      <c r="E16" s="389" t="s">
        <v>21</v>
      </c>
      <c r="F16" s="389" t="s">
        <v>45</v>
      </c>
      <c r="G16" s="434" t="s">
        <v>293</v>
      </c>
      <c r="H16" s="835" t="s">
        <v>36</v>
      </c>
      <c r="I16" s="449" t="s">
        <v>34</v>
      </c>
      <c r="J16" s="450"/>
      <c r="K16" s="450"/>
      <c r="L16" s="451"/>
      <c r="M16" s="389" t="s">
        <v>20</v>
      </c>
      <c r="N16" s="389"/>
      <c r="O16" s="390" t="s">
        <v>19</v>
      </c>
      <c r="P16" s="390"/>
      <c r="Q16" s="390"/>
      <c r="T16" s="115"/>
      <c r="U16" s="432"/>
      <c r="V16" s="432"/>
      <c r="X16" s="106"/>
      <c r="Z16" s="76"/>
      <c r="AA16" s="77"/>
      <c r="AB16" s="78"/>
    </row>
    <row r="17" spans="2:28" ht="33.75" customHeight="1">
      <c r="B17" s="392"/>
      <c r="C17" s="433"/>
      <c r="D17" s="389"/>
      <c r="E17" s="389"/>
      <c r="F17" s="389"/>
      <c r="G17" s="389"/>
      <c r="H17" s="835"/>
      <c r="I17" s="452"/>
      <c r="J17" s="453"/>
      <c r="K17" s="453"/>
      <c r="L17" s="454"/>
      <c r="M17" s="389"/>
      <c r="N17" s="389"/>
      <c r="O17" s="389" t="s">
        <v>18</v>
      </c>
      <c r="P17" s="389" t="s">
        <v>17</v>
      </c>
      <c r="Q17" s="433" t="s">
        <v>16</v>
      </c>
      <c r="T17" s="79"/>
      <c r="U17" s="432"/>
      <c r="V17" s="432"/>
      <c r="X17" s="77"/>
      <c r="Z17" s="76"/>
      <c r="AA17" s="77"/>
      <c r="AB17" s="78"/>
    </row>
    <row r="18" spans="2:28" ht="39.75" customHeight="1">
      <c r="B18" s="393"/>
      <c r="C18" s="433"/>
      <c r="D18" s="389"/>
      <c r="E18" s="389"/>
      <c r="F18" s="389"/>
      <c r="G18" s="389"/>
      <c r="H18" s="835"/>
      <c r="I18" s="116" t="s">
        <v>15</v>
      </c>
      <c r="J18" s="116" t="s">
        <v>14</v>
      </c>
      <c r="K18" s="116" t="s">
        <v>13</v>
      </c>
      <c r="L18" s="117" t="s">
        <v>12</v>
      </c>
      <c r="M18" s="94" t="s">
        <v>11</v>
      </c>
      <c r="N18" s="93" t="s">
        <v>10</v>
      </c>
      <c r="O18" s="389"/>
      <c r="P18" s="389"/>
      <c r="Q18" s="433"/>
      <c r="T18" s="79"/>
      <c r="U18" s="432"/>
      <c r="V18" s="432"/>
      <c r="X18" s="77"/>
      <c r="Z18" s="76"/>
      <c r="AA18" s="77"/>
      <c r="AB18" s="78"/>
    </row>
    <row r="19" spans="2:28" ht="39.75" customHeight="1">
      <c r="B19" s="781" t="s">
        <v>250</v>
      </c>
      <c r="C19" s="767" t="s">
        <v>140</v>
      </c>
      <c r="D19" s="129" t="s">
        <v>3</v>
      </c>
      <c r="E19" s="833" t="s">
        <v>187</v>
      </c>
      <c r="F19" s="129">
        <v>750</v>
      </c>
      <c r="G19" s="129" t="s">
        <v>3</v>
      </c>
      <c r="H19" s="363">
        <v>100000000</v>
      </c>
      <c r="I19" s="199">
        <f>+H19</f>
        <v>100000000</v>
      </c>
      <c r="J19" s="111"/>
      <c r="K19" s="111"/>
      <c r="L19" s="200"/>
      <c r="M19" s="80">
        <v>45292</v>
      </c>
      <c r="N19" s="280">
        <v>45657</v>
      </c>
      <c r="O19" s="464">
        <f>+F20/F19</f>
        <v>1</v>
      </c>
      <c r="P19" s="464">
        <f>+H20/H19</f>
        <v>0.32686665999999998</v>
      </c>
      <c r="Q19" s="460">
        <f>+O19*O19/P19</f>
        <v>3.0593514798970323</v>
      </c>
      <c r="T19" s="79"/>
      <c r="U19" s="122"/>
      <c r="V19" s="122"/>
      <c r="X19" s="77"/>
      <c r="Z19" s="76"/>
      <c r="AA19" s="77"/>
      <c r="AB19" s="78"/>
    </row>
    <row r="20" spans="2:28" ht="39.75" customHeight="1">
      <c r="B20" s="781"/>
      <c r="C20" s="780"/>
      <c r="D20" s="129" t="s">
        <v>2</v>
      </c>
      <c r="E20" s="833"/>
      <c r="F20" s="129">
        <v>750</v>
      </c>
      <c r="G20" s="129" t="s">
        <v>40</v>
      </c>
      <c r="H20" s="363">
        <v>32686666</v>
      </c>
      <c r="I20" s="199">
        <f>+H20</f>
        <v>32686666</v>
      </c>
      <c r="J20" s="111"/>
      <c r="K20" s="111"/>
      <c r="L20" s="200"/>
      <c r="M20" s="103"/>
      <c r="N20" s="129"/>
      <c r="O20" s="465"/>
      <c r="P20" s="465"/>
      <c r="Q20" s="461"/>
      <c r="T20" s="79"/>
      <c r="U20" s="122"/>
      <c r="V20" s="122"/>
      <c r="X20" s="77"/>
      <c r="Z20" s="76"/>
      <c r="AA20" s="77"/>
      <c r="AB20" s="78"/>
    </row>
    <row r="21" spans="2:28" ht="39.75" customHeight="1">
      <c r="B21" s="781"/>
      <c r="C21" s="779" t="s">
        <v>141</v>
      </c>
      <c r="D21" s="129" t="s">
        <v>3</v>
      </c>
      <c r="E21" s="298" t="s">
        <v>174</v>
      </c>
      <c r="F21" s="129">
        <v>1</v>
      </c>
      <c r="G21" s="129" t="s">
        <v>3</v>
      </c>
      <c r="H21" s="363">
        <v>100000000</v>
      </c>
      <c r="I21" s="199">
        <f>+H21</f>
        <v>100000000</v>
      </c>
      <c r="J21" s="111"/>
      <c r="K21" s="111"/>
      <c r="L21" s="200"/>
      <c r="M21" s="80">
        <v>45292</v>
      </c>
      <c r="N21" s="280">
        <v>45657</v>
      </c>
      <c r="O21" s="464">
        <f t="shared" ref="O21" si="0">+F22/F21</f>
        <v>1</v>
      </c>
      <c r="P21" s="464">
        <f t="shared" ref="P21" si="1">+H22/H21</f>
        <v>0.28000000000000003</v>
      </c>
      <c r="Q21" s="460">
        <f t="shared" ref="Q21" si="2">+O21*O21/P21</f>
        <v>3.5714285714285712</v>
      </c>
      <c r="T21" s="79"/>
      <c r="U21" s="122"/>
      <c r="V21" s="122"/>
      <c r="X21" s="77"/>
      <c r="Z21" s="76"/>
      <c r="AA21" s="77"/>
      <c r="AB21" s="78"/>
    </row>
    <row r="22" spans="2:28" ht="39.75" customHeight="1">
      <c r="B22" s="781"/>
      <c r="C22" s="764"/>
      <c r="D22" s="129" t="s">
        <v>2</v>
      </c>
      <c r="E22" s="298"/>
      <c r="F22" s="129">
        <v>1</v>
      </c>
      <c r="G22" s="129" t="s">
        <v>40</v>
      </c>
      <c r="H22" s="363">
        <v>28000000</v>
      </c>
      <c r="I22" s="199">
        <f>+H22</f>
        <v>28000000</v>
      </c>
      <c r="J22" s="111"/>
      <c r="K22" s="111"/>
      <c r="L22" s="200"/>
      <c r="M22" s="103"/>
      <c r="N22" s="129"/>
      <c r="O22" s="465"/>
      <c r="P22" s="465"/>
      <c r="Q22" s="461"/>
      <c r="T22" s="79"/>
      <c r="U22" s="122"/>
      <c r="V22" s="122"/>
      <c r="X22" s="77"/>
      <c r="Z22" s="76"/>
      <c r="AA22" s="77"/>
      <c r="AB22" s="78"/>
    </row>
    <row r="23" spans="2:28" s="354" customFormat="1" ht="39.75" customHeight="1">
      <c r="B23" s="834" t="s">
        <v>254</v>
      </c>
      <c r="C23" s="767" t="s">
        <v>144</v>
      </c>
      <c r="D23" s="168" t="s">
        <v>3</v>
      </c>
      <c r="E23" s="836" t="s">
        <v>197</v>
      </c>
      <c r="F23" s="168">
        <v>125</v>
      </c>
      <c r="G23" s="168" t="s">
        <v>3</v>
      </c>
      <c r="H23" s="198">
        <f>+I23+J23</f>
        <v>1372000000</v>
      </c>
      <c r="I23" s="111">
        <f>(1000000000+100000000)-28000000</f>
        <v>1072000000</v>
      </c>
      <c r="J23" s="111">
        <v>300000000</v>
      </c>
      <c r="K23" s="111"/>
      <c r="L23" s="200"/>
      <c r="M23" s="80">
        <v>45292</v>
      </c>
      <c r="N23" s="201">
        <v>45657</v>
      </c>
      <c r="O23" s="464">
        <f t="shared" ref="O23" si="3">+F24/F23</f>
        <v>1.48</v>
      </c>
      <c r="P23" s="464">
        <f t="shared" ref="P23" si="4">+H24/H23</f>
        <v>0.18945200145772595</v>
      </c>
      <c r="Q23" s="460">
        <f t="shared" ref="Q23" si="5">+O23*O23/P23</f>
        <v>11.561767535555768</v>
      </c>
      <c r="R23" s="148"/>
      <c r="S23" s="148"/>
      <c r="T23" s="352"/>
      <c r="U23" s="353"/>
      <c r="V23" s="353"/>
      <c r="X23" s="355"/>
      <c r="Z23" s="356"/>
      <c r="AA23" s="355"/>
      <c r="AB23" s="357"/>
    </row>
    <row r="24" spans="2:28" ht="39.75" customHeight="1">
      <c r="B24" s="834"/>
      <c r="C24" s="780"/>
      <c r="D24" s="168" t="s">
        <v>2</v>
      </c>
      <c r="E24" s="836"/>
      <c r="F24" s="168">
        <v>185</v>
      </c>
      <c r="G24" s="168" t="s">
        <v>40</v>
      </c>
      <c r="H24" s="198">
        <f>+I24</f>
        <v>259928146</v>
      </c>
      <c r="I24" s="111">
        <f>139090469+40578010+80259667</f>
        <v>259928146</v>
      </c>
      <c r="J24" s="111"/>
      <c r="K24" s="111"/>
      <c r="L24" s="200"/>
      <c r="M24" s="141"/>
      <c r="N24" s="168"/>
      <c r="O24" s="465"/>
      <c r="P24" s="465"/>
      <c r="Q24" s="461"/>
      <c r="R24" s="148"/>
      <c r="S24" s="148"/>
      <c r="T24" s="79"/>
      <c r="U24" s="122"/>
      <c r="V24" s="122"/>
      <c r="X24" s="77"/>
      <c r="Z24" s="76"/>
      <c r="AA24" s="77"/>
      <c r="AB24" s="78"/>
    </row>
    <row r="25" spans="2:28" ht="39.75" customHeight="1">
      <c r="B25" s="834"/>
      <c r="C25" s="831" t="s">
        <v>143</v>
      </c>
      <c r="D25" s="129" t="s">
        <v>3</v>
      </c>
      <c r="E25" s="298" t="s">
        <v>185</v>
      </c>
      <c r="F25" s="129">
        <v>1</v>
      </c>
      <c r="G25" s="129" t="s">
        <v>3</v>
      </c>
      <c r="H25" s="358">
        <f>500000000+425000000+53577546</f>
        <v>978577546</v>
      </c>
      <c r="I25" s="199">
        <f>+H25</f>
        <v>978577546</v>
      </c>
      <c r="J25" s="111"/>
      <c r="K25" s="111"/>
      <c r="L25" s="200"/>
      <c r="M25" s="80">
        <v>45292</v>
      </c>
      <c r="N25" s="280">
        <v>45657</v>
      </c>
      <c r="O25" s="464">
        <f t="shared" ref="O25" si="6">+F26/F25</f>
        <v>1</v>
      </c>
      <c r="P25" s="464">
        <f t="shared" ref="P25" si="7">+H26/H25</f>
        <v>0.56902232252935836</v>
      </c>
      <c r="Q25" s="460">
        <f t="shared" ref="Q25" si="8">+O25*O25/P25</f>
        <v>1.7574002994379989</v>
      </c>
      <c r="T25" s="79"/>
      <c r="U25" s="122"/>
      <c r="V25" s="122"/>
      <c r="X25" s="77"/>
      <c r="Z25" s="76"/>
      <c r="AA25" s="77"/>
      <c r="AB25" s="78"/>
    </row>
    <row r="26" spans="2:28" ht="39.75" customHeight="1">
      <c r="B26" s="834"/>
      <c r="C26" s="832"/>
      <c r="D26" s="129" t="s">
        <v>2</v>
      </c>
      <c r="E26" s="298"/>
      <c r="F26" s="129">
        <v>1</v>
      </c>
      <c r="G26" s="129" t="s">
        <v>40</v>
      </c>
      <c r="H26" s="363">
        <f>+I26</f>
        <v>556832468</v>
      </c>
      <c r="I26" s="156">
        <v>556832468</v>
      </c>
      <c r="J26" s="292"/>
      <c r="K26" s="111"/>
      <c r="L26" s="200"/>
      <c r="M26" s="103"/>
      <c r="N26" s="129"/>
      <c r="O26" s="465"/>
      <c r="P26" s="465"/>
      <c r="Q26" s="461"/>
      <c r="T26" s="79"/>
      <c r="U26" s="122"/>
      <c r="V26" s="122"/>
      <c r="X26" s="77"/>
      <c r="Z26" s="76"/>
      <c r="AA26" s="77"/>
      <c r="AB26" s="78"/>
    </row>
    <row r="27" spans="2:28" ht="39.75" customHeight="1">
      <c r="B27" s="834"/>
      <c r="C27" s="831" t="s">
        <v>142</v>
      </c>
      <c r="D27" s="129" t="s">
        <v>3</v>
      </c>
      <c r="E27" s="298" t="s">
        <v>185</v>
      </c>
      <c r="F27" s="129">
        <v>1</v>
      </c>
      <c r="G27" s="129" t="s">
        <v>3</v>
      </c>
      <c r="H27" s="282">
        <v>500000000</v>
      </c>
      <c r="I27" s="292">
        <f>+H27</f>
        <v>500000000</v>
      </c>
      <c r="J27" s="292"/>
      <c r="K27" s="111"/>
      <c r="L27" s="200"/>
      <c r="M27" s="80">
        <v>45292</v>
      </c>
      <c r="N27" s="280">
        <v>45657</v>
      </c>
      <c r="O27" s="464">
        <f t="shared" ref="O27" si="9">+F28/F27</f>
        <v>1</v>
      </c>
      <c r="P27" s="464">
        <f t="shared" ref="P27" si="10">+H28/H27</f>
        <v>0.2</v>
      </c>
      <c r="Q27" s="460">
        <f t="shared" ref="Q27" si="11">+O27*O27/P27</f>
        <v>5</v>
      </c>
      <c r="T27" s="79"/>
      <c r="U27" s="122"/>
      <c r="V27" s="122"/>
      <c r="X27" s="77"/>
      <c r="Z27" s="76"/>
      <c r="AA27" s="77"/>
      <c r="AB27" s="78"/>
    </row>
    <row r="28" spans="2:28" s="148" customFormat="1" ht="39.75" customHeight="1">
      <c r="B28" s="834"/>
      <c r="C28" s="832"/>
      <c r="D28" s="168" t="s">
        <v>2</v>
      </c>
      <c r="E28" s="359"/>
      <c r="F28" s="168">
        <v>1</v>
      </c>
      <c r="G28" s="168" t="s">
        <v>40</v>
      </c>
      <c r="H28" s="360">
        <v>100000000</v>
      </c>
      <c r="I28" s="199">
        <f>+H28</f>
        <v>100000000</v>
      </c>
      <c r="J28" s="199"/>
      <c r="K28" s="292"/>
      <c r="L28" s="200"/>
      <c r="M28" s="111"/>
      <c r="N28" s="168"/>
      <c r="O28" s="465"/>
      <c r="P28" s="465"/>
      <c r="Q28" s="461"/>
      <c r="T28" s="149"/>
      <c r="U28" s="150"/>
      <c r="V28" s="150"/>
      <c r="X28" s="151"/>
      <c r="Z28" s="152"/>
      <c r="AA28" s="151"/>
      <c r="AB28" s="153"/>
    </row>
    <row r="29" spans="2:28" ht="39.75" customHeight="1">
      <c r="B29" s="781" t="s">
        <v>263</v>
      </c>
      <c r="C29" s="831" t="s">
        <v>145</v>
      </c>
      <c r="D29" s="129" t="s">
        <v>3</v>
      </c>
      <c r="E29" s="298" t="s">
        <v>191</v>
      </c>
      <c r="F29" s="129">
        <v>1</v>
      </c>
      <c r="G29" s="129" t="s">
        <v>3</v>
      </c>
      <c r="H29" s="363">
        <v>10000000</v>
      </c>
      <c r="I29" s="199">
        <f>+H29</f>
        <v>10000000</v>
      </c>
      <c r="J29" s="199"/>
      <c r="K29" s="111"/>
      <c r="L29" s="200"/>
      <c r="M29" s="80">
        <v>45292</v>
      </c>
      <c r="N29" s="280">
        <v>45657</v>
      </c>
      <c r="O29" s="464">
        <f t="shared" ref="O29" si="12">+F30/F29</f>
        <v>0</v>
      </c>
      <c r="P29" s="464">
        <f t="shared" ref="P29" si="13">+H30/H29</f>
        <v>0</v>
      </c>
      <c r="Q29" s="460">
        <v>0</v>
      </c>
      <c r="T29" s="79"/>
      <c r="U29" s="122"/>
      <c r="V29" s="122"/>
      <c r="X29" s="77"/>
      <c r="Z29" s="76"/>
      <c r="AA29" s="77"/>
      <c r="AB29" s="78"/>
    </row>
    <row r="30" spans="2:28" ht="39.75" customHeight="1">
      <c r="B30" s="781"/>
      <c r="C30" s="832"/>
      <c r="D30" s="129" t="s">
        <v>2</v>
      </c>
      <c r="E30" s="298"/>
      <c r="F30" s="129"/>
      <c r="G30" s="129" t="s">
        <v>40</v>
      </c>
      <c r="H30" s="363"/>
      <c r="I30" s="111"/>
      <c r="J30" s="111"/>
      <c r="K30" s="111"/>
      <c r="L30" s="200"/>
      <c r="M30" s="103"/>
      <c r="N30" s="129"/>
      <c r="O30" s="465"/>
      <c r="P30" s="465"/>
      <c r="Q30" s="461"/>
      <c r="T30" s="79"/>
      <c r="U30" s="122"/>
      <c r="V30" s="122"/>
      <c r="X30" s="77"/>
      <c r="Z30" s="76"/>
      <c r="AA30" s="77"/>
      <c r="AB30" s="78"/>
    </row>
    <row r="31" spans="2:28" ht="33" customHeight="1">
      <c r="B31" s="781" t="s">
        <v>251</v>
      </c>
      <c r="C31" s="437" t="s">
        <v>146</v>
      </c>
      <c r="D31" s="103" t="s">
        <v>38</v>
      </c>
      <c r="E31" s="833" t="s">
        <v>192</v>
      </c>
      <c r="F31" s="123">
        <v>1</v>
      </c>
      <c r="G31" s="103" t="s">
        <v>38</v>
      </c>
      <c r="H31" s="363">
        <v>128000000</v>
      </c>
      <c r="I31" s="119">
        <f t="shared" ref="I31:I38" si="14">+H31</f>
        <v>128000000</v>
      </c>
      <c r="J31" s="81"/>
      <c r="K31" s="120"/>
      <c r="L31" s="81"/>
      <c r="M31" s="80">
        <v>45292</v>
      </c>
      <c r="N31" s="280">
        <v>45657</v>
      </c>
      <c r="O31" s="464">
        <f t="shared" ref="O31" si="15">+F32/F31</f>
        <v>1</v>
      </c>
      <c r="P31" s="464">
        <f t="shared" ref="P31" si="16">+H32/H31</f>
        <v>0.84492109375000002</v>
      </c>
      <c r="Q31" s="460">
        <f t="shared" ref="Q31" si="17">+O31*O31/P31</f>
        <v>1.1835424720688599</v>
      </c>
      <c r="T31" s="79"/>
      <c r="U31" s="432"/>
      <c r="V31" s="432"/>
      <c r="X31" s="121"/>
      <c r="Z31" s="76"/>
      <c r="AA31" s="77"/>
      <c r="AB31" s="78"/>
    </row>
    <row r="32" spans="2:28" ht="37.5" customHeight="1">
      <c r="B32" s="781"/>
      <c r="C32" s="438"/>
      <c r="D32" s="103" t="s">
        <v>2</v>
      </c>
      <c r="E32" s="833"/>
      <c r="F32" s="123">
        <v>1</v>
      </c>
      <c r="G32" s="103" t="s">
        <v>40</v>
      </c>
      <c r="H32" s="156">
        <v>108149900</v>
      </c>
      <c r="I32" s="119">
        <f t="shared" si="14"/>
        <v>108149900</v>
      </c>
      <c r="J32" s="81"/>
      <c r="K32" s="120"/>
      <c r="L32" s="81"/>
      <c r="M32" s="80"/>
      <c r="N32" s="80"/>
      <c r="O32" s="465"/>
      <c r="P32" s="465"/>
      <c r="Q32" s="461"/>
      <c r="T32" s="79"/>
      <c r="U32" s="122"/>
      <c r="V32" s="122"/>
      <c r="X32" s="121"/>
      <c r="Z32" s="76"/>
      <c r="AA32" s="77"/>
      <c r="AB32" s="78"/>
    </row>
    <row r="33" spans="2:28" ht="37.5" customHeight="1">
      <c r="B33" s="781" t="s">
        <v>252</v>
      </c>
      <c r="C33" s="437" t="s">
        <v>147</v>
      </c>
      <c r="D33" s="103" t="s">
        <v>3</v>
      </c>
      <c r="E33" s="298" t="s">
        <v>193</v>
      </c>
      <c r="F33" s="123">
        <v>1</v>
      </c>
      <c r="G33" s="103" t="s">
        <v>3</v>
      </c>
      <c r="H33" s="364">
        <v>35000000</v>
      </c>
      <c r="I33" s="119">
        <f t="shared" si="14"/>
        <v>35000000</v>
      </c>
      <c r="J33" s="81"/>
      <c r="K33" s="120"/>
      <c r="L33" s="81"/>
      <c r="M33" s="80">
        <v>45292</v>
      </c>
      <c r="N33" s="280">
        <v>45657</v>
      </c>
      <c r="O33" s="464">
        <f t="shared" ref="O33" si="18">+F34/F33</f>
        <v>1</v>
      </c>
      <c r="P33" s="464">
        <f t="shared" ref="P33" si="19">+H34/H33</f>
        <v>0.48647617142857141</v>
      </c>
      <c r="Q33" s="460">
        <f t="shared" ref="Q33" si="20">+O33*O33/P33</f>
        <v>2.0555991407830518</v>
      </c>
      <c r="T33" s="79"/>
      <c r="U33" s="122"/>
      <c r="V33" s="122"/>
      <c r="X33" s="121"/>
      <c r="Z33" s="76"/>
      <c r="AA33" s="77"/>
      <c r="AB33" s="78"/>
    </row>
    <row r="34" spans="2:28" ht="37.5" customHeight="1">
      <c r="B34" s="781"/>
      <c r="C34" s="438"/>
      <c r="D34" s="103" t="s">
        <v>2</v>
      </c>
      <c r="E34" s="298"/>
      <c r="F34" s="123">
        <v>1</v>
      </c>
      <c r="G34" s="103" t="s">
        <v>40</v>
      </c>
      <c r="H34" s="156">
        <f>12000000+5026666</f>
        <v>17026666</v>
      </c>
      <c r="I34" s="119">
        <f t="shared" si="14"/>
        <v>17026666</v>
      </c>
      <c r="J34" s="81"/>
      <c r="K34" s="120"/>
      <c r="L34" s="81"/>
      <c r="M34" s="80"/>
      <c r="N34" s="80"/>
      <c r="O34" s="465"/>
      <c r="P34" s="465"/>
      <c r="Q34" s="461"/>
      <c r="T34" s="79"/>
      <c r="U34" s="122"/>
      <c r="V34" s="122"/>
      <c r="X34" s="121"/>
      <c r="Z34" s="76"/>
      <c r="AA34" s="77"/>
      <c r="AB34" s="78"/>
    </row>
    <row r="35" spans="2:28" ht="37.5" customHeight="1">
      <c r="B35" s="781"/>
      <c r="C35" s="437" t="s">
        <v>190</v>
      </c>
      <c r="D35" s="103" t="s">
        <v>3</v>
      </c>
      <c r="E35" s="298" t="s">
        <v>193</v>
      </c>
      <c r="F35" s="123">
        <v>1</v>
      </c>
      <c r="G35" s="103" t="s">
        <v>3</v>
      </c>
      <c r="H35" s="364">
        <v>50000000</v>
      </c>
      <c r="I35" s="119">
        <f t="shared" si="14"/>
        <v>50000000</v>
      </c>
      <c r="J35" s="81"/>
      <c r="K35" s="120"/>
      <c r="L35" s="81"/>
      <c r="M35" s="80">
        <v>45292</v>
      </c>
      <c r="N35" s="280">
        <v>45657</v>
      </c>
      <c r="O35" s="464">
        <f t="shared" ref="O35" si="21">+F36/F35</f>
        <v>0.5</v>
      </c>
      <c r="P35" s="464">
        <f t="shared" ref="P35" si="22">+H36/H35</f>
        <v>0.24</v>
      </c>
      <c r="Q35" s="460">
        <f t="shared" ref="Q35" si="23">+O35*O35/P35</f>
        <v>1.0416666666666667</v>
      </c>
      <c r="T35" s="79"/>
      <c r="U35" s="122"/>
      <c r="V35" s="122"/>
      <c r="X35" s="121"/>
      <c r="Z35" s="76"/>
      <c r="AA35" s="77"/>
      <c r="AB35" s="78"/>
    </row>
    <row r="36" spans="2:28" ht="37.5" customHeight="1">
      <c r="B36" s="781"/>
      <c r="C36" s="438"/>
      <c r="D36" s="103" t="s">
        <v>2</v>
      </c>
      <c r="E36" s="298"/>
      <c r="F36" s="366">
        <v>0.5</v>
      </c>
      <c r="G36" s="103" t="s">
        <v>40</v>
      </c>
      <c r="H36" s="364">
        <v>12000000</v>
      </c>
      <c r="I36" s="119">
        <f t="shared" si="14"/>
        <v>12000000</v>
      </c>
      <c r="J36" s="81"/>
      <c r="K36" s="120"/>
      <c r="L36" s="81"/>
      <c r="M36" s="80"/>
      <c r="N36" s="80"/>
      <c r="O36" s="465"/>
      <c r="P36" s="465"/>
      <c r="Q36" s="461"/>
      <c r="T36" s="79"/>
      <c r="U36" s="122"/>
      <c r="V36" s="122"/>
      <c r="X36" s="121"/>
      <c r="Z36" s="76"/>
      <c r="AA36" s="77"/>
      <c r="AB36" s="78"/>
    </row>
    <row r="37" spans="2:28" ht="37.5" customHeight="1">
      <c r="B37" s="834" t="s">
        <v>253</v>
      </c>
      <c r="C37" s="833" t="s">
        <v>148</v>
      </c>
      <c r="D37" s="103" t="s">
        <v>3</v>
      </c>
      <c r="E37" s="298" t="s">
        <v>194</v>
      </c>
      <c r="F37" s="123">
        <v>200</v>
      </c>
      <c r="G37" s="103" t="s">
        <v>3</v>
      </c>
      <c r="H37" s="293">
        <f>457415212+88007041</f>
        <v>545422253</v>
      </c>
      <c r="I37" s="119">
        <f t="shared" si="14"/>
        <v>545422253</v>
      </c>
      <c r="K37" s="120"/>
      <c r="L37" s="81"/>
      <c r="M37" s="80">
        <v>45292</v>
      </c>
      <c r="N37" s="280">
        <v>45657</v>
      </c>
      <c r="O37" s="464">
        <f t="shared" ref="O37" si="24">+F38/F37</f>
        <v>1</v>
      </c>
      <c r="P37" s="464">
        <f t="shared" ref="P37" si="25">+H38/H37</f>
        <v>0.49315852538198512</v>
      </c>
      <c r="Q37" s="460">
        <f t="shared" ref="Q37" si="26">+O37*O37/P37</f>
        <v>2.0277455392775199</v>
      </c>
      <c r="T37" s="79"/>
      <c r="U37" s="122"/>
      <c r="V37" s="122"/>
      <c r="X37" s="121"/>
      <c r="Z37" s="76"/>
      <c r="AA37" s="77"/>
      <c r="AB37" s="78"/>
    </row>
    <row r="38" spans="2:28" ht="37.5" customHeight="1">
      <c r="B38" s="834"/>
      <c r="C38" s="833"/>
      <c r="D38" s="103" t="s">
        <v>2</v>
      </c>
      <c r="E38" s="298"/>
      <c r="F38" s="123">
        <v>200</v>
      </c>
      <c r="G38" s="103" t="s">
        <v>40</v>
      </c>
      <c r="H38" s="156">
        <v>268979634</v>
      </c>
      <c r="I38" s="119">
        <f t="shared" si="14"/>
        <v>268979634</v>
      </c>
      <c r="J38" s="81"/>
      <c r="K38" s="120"/>
      <c r="L38" s="81"/>
      <c r="M38" s="80"/>
      <c r="N38" s="80"/>
      <c r="O38" s="465"/>
      <c r="P38" s="465"/>
      <c r="Q38" s="461"/>
      <c r="T38" s="79"/>
      <c r="U38" s="122"/>
      <c r="V38" s="122"/>
      <c r="X38" s="121"/>
      <c r="Z38" s="76"/>
      <c r="AA38" s="77"/>
      <c r="AB38" s="78"/>
    </row>
    <row r="39" spans="2:28" ht="37.5" customHeight="1">
      <c r="B39" s="834"/>
      <c r="C39" s="437" t="s">
        <v>189</v>
      </c>
      <c r="D39" s="103" t="s">
        <v>3</v>
      </c>
      <c r="E39" s="298" t="s">
        <v>195</v>
      </c>
      <c r="F39" s="123">
        <v>200</v>
      </c>
      <c r="G39" s="103" t="s">
        <v>3</v>
      </c>
      <c r="H39" s="364">
        <v>300000000</v>
      </c>
      <c r="I39" s="119"/>
      <c r="J39" s="361">
        <v>300000000</v>
      </c>
      <c r="K39" s="120"/>
      <c r="L39" s="81"/>
      <c r="M39" s="80">
        <v>45292</v>
      </c>
      <c r="N39" s="280">
        <v>45657</v>
      </c>
      <c r="O39" s="464">
        <f t="shared" ref="O39" si="27">+F40/F39</f>
        <v>1</v>
      </c>
      <c r="P39" s="464">
        <f t="shared" ref="P39" si="28">+H40/H39</f>
        <v>0.65169120000000003</v>
      </c>
      <c r="Q39" s="460">
        <f t="shared" ref="Q39" si="29">+O39*O39/P39</f>
        <v>1.5344690859720063</v>
      </c>
      <c r="T39" s="79"/>
      <c r="U39" s="122"/>
      <c r="V39" s="122"/>
      <c r="X39" s="121"/>
      <c r="Z39" s="76"/>
      <c r="AA39" s="77"/>
      <c r="AB39" s="78"/>
    </row>
    <row r="40" spans="2:28" ht="37.5" customHeight="1">
      <c r="B40" s="834"/>
      <c r="C40" s="438"/>
      <c r="D40" s="103" t="s">
        <v>2</v>
      </c>
      <c r="E40" s="298"/>
      <c r="F40" s="123">
        <v>200</v>
      </c>
      <c r="G40" s="103" t="s">
        <v>40</v>
      </c>
      <c r="H40" s="156">
        <f>26677524+84336336+84493500</f>
        <v>195507360</v>
      </c>
      <c r="I40" s="119">
        <f>+H40</f>
        <v>195507360</v>
      </c>
      <c r="J40" s="81"/>
      <c r="K40" s="120"/>
      <c r="L40" s="81"/>
      <c r="M40" s="80"/>
      <c r="N40" s="80"/>
      <c r="O40" s="465"/>
      <c r="P40" s="465"/>
      <c r="Q40" s="461"/>
      <c r="T40" s="79"/>
      <c r="U40" s="122"/>
      <c r="V40" s="122"/>
      <c r="X40" s="121"/>
      <c r="Z40" s="76"/>
      <c r="AA40" s="77"/>
      <c r="AB40" s="78"/>
    </row>
    <row r="41" spans="2:28" ht="37.5" customHeight="1">
      <c r="B41" s="781" t="s">
        <v>255</v>
      </c>
      <c r="C41" s="781" t="s">
        <v>149</v>
      </c>
      <c r="D41" s="103" t="s">
        <v>3</v>
      </c>
      <c r="E41" s="298" t="s">
        <v>196</v>
      </c>
      <c r="F41" s="123">
        <v>1</v>
      </c>
      <c r="G41" s="103" t="s">
        <v>3</v>
      </c>
      <c r="H41" s="364">
        <v>2000000000</v>
      </c>
      <c r="I41" s="119">
        <f>+H41</f>
        <v>2000000000</v>
      </c>
      <c r="J41" s="81"/>
      <c r="K41" s="120"/>
      <c r="L41" s="81"/>
      <c r="M41" s="80">
        <v>45292</v>
      </c>
      <c r="N41" s="280">
        <v>45657</v>
      </c>
      <c r="O41" s="464">
        <f t="shared" ref="O41" si="30">+F42/F41</f>
        <v>1</v>
      </c>
      <c r="P41" s="464">
        <f t="shared" ref="P41" si="31">+H42/H41</f>
        <v>0.35197888500000002</v>
      </c>
      <c r="Q41" s="460">
        <f t="shared" ref="Q41" si="32">+O41*O41/P41</f>
        <v>2.8410795153237669</v>
      </c>
      <c r="T41" s="79"/>
      <c r="U41" s="122"/>
      <c r="V41" s="122"/>
      <c r="X41" s="121"/>
      <c r="Z41" s="76"/>
      <c r="AA41" s="77"/>
      <c r="AB41" s="78"/>
    </row>
    <row r="42" spans="2:28" ht="37.5" customHeight="1">
      <c r="B42" s="781"/>
      <c r="C42" s="781"/>
      <c r="D42" s="103" t="s">
        <v>2</v>
      </c>
      <c r="E42" s="298"/>
      <c r="F42" s="123">
        <v>1</v>
      </c>
      <c r="G42" s="103" t="s">
        <v>40</v>
      </c>
      <c r="H42" s="156">
        <f>685195120+18762650</f>
        <v>703957770</v>
      </c>
      <c r="I42" s="119">
        <f>+H42</f>
        <v>703957770</v>
      </c>
      <c r="J42" s="81"/>
      <c r="K42" s="120"/>
      <c r="L42" s="81"/>
      <c r="M42" s="80"/>
      <c r="N42" s="80"/>
      <c r="O42" s="465"/>
      <c r="P42" s="465"/>
      <c r="Q42" s="461"/>
      <c r="T42" s="79"/>
      <c r="U42" s="122"/>
      <c r="V42" s="122"/>
      <c r="X42" s="121"/>
      <c r="Z42" s="76"/>
      <c r="AA42" s="77"/>
      <c r="AB42" s="78"/>
    </row>
    <row r="43" spans="2:28" ht="37.5" customHeight="1">
      <c r="B43" s="439" t="s">
        <v>256</v>
      </c>
      <c r="C43" s="437" t="s">
        <v>150</v>
      </c>
      <c r="D43" s="103" t="s">
        <v>3</v>
      </c>
      <c r="E43" s="298" t="s">
        <v>196</v>
      </c>
      <c r="F43" s="123">
        <v>1</v>
      </c>
      <c r="G43" s="103" t="s">
        <v>3</v>
      </c>
      <c r="H43" s="362">
        <v>2425000000</v>
      </c>
      <c r="I43" s="119"/>
      <c r="J43" s="81"/>
      <c r="K43" s="120"/>
      <c r="L43" s="81"/>
      <c r="M43" s="80">
        <v>45292</v>
      </c>
      <c r="N43" s="280">
        <v>45657</v>
      </c>
      <c r="O43" s="464">
        <f t="shared" ref="O43" si="33">+F44/F43</f>
        <v>0</v>
      </c>
      <c r="P43" s="464">
        <f t="shared" ref="P43" si="34">+H44/H43</f>
        <v>0</v>
      </c>
      <c r="Q43" s="460">
        <v>0</v>
      </c>
      <c r="T43" s="79"/>
      <c r="U43" s="122"/>
      <c r="V43" s="122"/>
      <c r="X43" s="121"/>
      <c r="Z43" s="76"/>
      <c r="AA43" s="77"/>
      <c r="AB43" s="78"/>
    </row>
    <row r="44" spans="2:28" ht="37.5" customHeight="1">
      <c r="B44" s="439"/>
      <c r="C44" s="438"/>
      <c r="D44" s="103" t="s">
        <v>2</v>
      </c>
      <c r="E44" s="298"/>
      <c r="F44" s="123">
        <v>0</v>
      </c>
      <c r="G44" s="103" t="s">
        <v>40</v>
      </c>
      <c r="H44" s="364"/>
      <c r="I44" s="119"/>
      <c r="J44" s="361"/>
      <c r="K44" s="120"/>
      <c r="L44" s="81"/>
      <c r="M44" s="80"/>
      <c r="N44" s="80"/>
      <c r="O44" s="465"/>
      <c r="P44" s="465"/>
      <c r="Q44" s="461"/>
      <c r="T44" s="79"/>
      <c r="U44" s="122"/>
      <c r="V44" s="122"/>
      <c r="X44" s="121"/>
      <c r="Z44" s="76"/>
      <c r="AA44" s="77"/>
      <c r="AB44" s="78"/>
    </row>
    <row r="45" spans="2:28" ht="15">
      <c r="B45" s="382"/>
      <c r="C45" s="448" t="s">
        <v>9</v>
      </c>
      <c r="D45" s="94" t="s">
        <v>3</v>
      </c>
      <c r="E45" s="437"/>
      <c r="F45" s="129"/>
      <c r="G45" s="94" t="s">
        <v>3</v>
      </c>
      <c r="H45" s="363">
        <f>+H43+H41+H39+H37+H35+H33+H31+H29+H27+H25+H23+H21+H19</f>
        <v>8543999799</v>
      </c>
      <c r="I45" s="130">
        <f>+I19+I21+H23+I25+I27+I29+I31+I33+I35+I37++J39+I41+H43</f>
        <v>8543999799</v>
      </c>
      <c r="K45" s="81"/>
      <c r="L45" s="81"/>
      <c r="M45" s="81"/>
      <c r="N45" s="131"/>
      <c r="O45" s="447"/>
      <c r="P45" s="447"/>
      <c r="Q45" s="382"/>
    </row>
    <row r="46" spans="2:28" ht="15">
      <c r="B46" s="382"/>
      <c r="C46" s="448"/>
      <c r="D46" s="94" t="s">
        <v>2</v>
      </c>
      <c r="E46" s="438"/>
      <c r="F46" s="129"/>
      <c r="G46" s="94" t="s">
        <v>40</v>
      </c>
      <c r="H46" s="364">
        <f>+H44+H42+H40+H38+H36+H34+H32+H30+H28+H26+H24+H22+H20</f>
        <v>2283068610</v>
      </c>
      <c r="I46" s="81">
        <v>2283068610</v>
      </c>
      <c r="J46" s="81">
        <f>+J39+J23</f>
        <v>600000000</v>
      </c>
      <c r="K46" s="132"/>
      <c r="L46" s="81"/>
      <c r="M46" s="81"/>
      <c r="N46" s="131"/>
      <c r="O46" s="447"/>
      <c r="P46" s="447"/>
      <c r="Q46" s="382"/>
    </row>
    <row r="47" spans="2:28">
      <c r="D47" s="82"/>
      <c r="H47" s="365"/>
      <c r="I47" s="84"/>
      <c r="J47" s="76"/>
      <c r="K47" s="76"/>
      <c r="L47" s="76"/>
      <c r="M47" s="133"/>
      <c r="N47" s="133"/>
      <c r="O47" s="84"/>
      <c r="P47" s="134"/>
      <c r="Q47" s="135"/>
      <c r="R47" s="134"/>
    </row>
    <row r="48" spans="2:28" ht="15">
      <c r="B48" s="459" t="s">
        <v>42</v>
      </c>
      <c r="C48" s="459"/>
      <c r="D48" s="446" t="s">
        <v>8</v>
      </c>
      <c r="E48" s="446"/>
      <c r="F48" s="446"/>
      <c r="G48" s="446"/>
      <c r="H48" s="446"/>
      <c r="I48" s="446"/>
      <c r="J48" s="136" t="s">
        <v>43</v>
      </c>
      <c r="K48" s="446" t="s">
        <v>44</v>
      </c>
      <c r="L48" s="446"/>
      <c r="M48" s="457" t="s">
        <v>7</v>
      </c>
      <c r="N48" s="458"/>
      <c r="O48" s="458"/>
      <c r="P48" s="458"/>
      <c r="Q48" s="458"/>
    </row>
    <row r="49" spans="2:53" ht="26.25" customHeight="1">
      <c r="B49" s="411" t="s">
        <v>152</v>
      </c>
      <c r="C49" s="413"/>
      <c r="D49" s="411" t="s">
        <v>151</v>
      </c>
      <c r="E49" s="412"/>
      <c r="F49" s="412"/>
      <c r="G49" s="412"/>
      <c r="H49" s="412"/>
      <c r="I49" s="413"/>
      <c r="J49" s="389" t="s">
        <v>80</v>
      </c>
      <c r="K49" s="85" t="s">
        <v>3</v>
      </c>
      <c r="L49" s="137">
        <v>100</v>
      </c>
      <c r="M49" s="456" t="s">
        <v>5</v>
      </c>
      <c r="N49" s="456"/>
      <c r="O49" s="456"/>
      <c r="P49" s="456"/>
      <c r="Q49" s="456"/>
    </row>
    <row r="50" spans="2:53" ht="18" customHeight="1">
      <c r="B50" s="417"/>
      <c r="C50" s="419"/>
      <c r="D50" s="417"/>
      <c r="E50" s="418"/>
      <c r="F50" s="418"/>
      <c r="G50" s="418"/>
      <c r="H50" s="418"/>
      <c r="I50" s="419"/>
      <c r="J50" s="389"/>
      <c r="K50" s="85" t="s">
        <v>2</v>
      </c>
      <c r="L50" s="138"/>
      <c r="M50" s="456"/>
      <c r="N50" s="456"/>
      <c r="O50" s="456"/>
      <c r="P50" s="456"/>
      <c r="Q50" s="456"/>
    </row>
    <row r="51" spans="2:53" ht="18.75" customHeight="1">
      <c r="B51" s="440" t="s">
        <v>83</v>
      </c>
      <c r="C51" s="442"/>
      <c r="D51" s="411" t="s">
        <v>6</v>
      </c>
      <c r="E51" s="412"/>
      <c r="F51" s="412"/>
      <c r="G51" s="412"/>
      <c r="H51" s="412"/>
      <c r="I51" s="413"/>
      <c r="J51" s="389" t="s">
        <v>80</v>
      </c>
      <c r="K51" s="85" t="s">
        <v>3</v>
      </c>
      <c r="L51" s="139"/>
      <c r="M51" s="455" t="s">
        <v>4</v>
      </c>
      <c r="N51" s="455"/>
      <c r="O51" s="455"/>
      <c r="P51" s="455"/>
      <c r="Q51" s="455"/>
    </row>
    <row r="52" spans="2:53" ht="14.25" customHeight="1">
      <c r="B52" s="443"/>
      <c r="C52" s="445"/>
      <c r="D52" s="417"/>
      <c r="E52" s="418"/>
      <c r="F52" s="418"/>
      <c r="G52" s="418"/>
      <c r="H52" s="418"/>
      <c r="I52" s="419"/>
      <c r="J52" s="389"/>
      <c r="K52" s="85" t="s">
        <v>2</v>
      </c>
      <c r="L52" s="138"/>
      <c r="M52" s="455"/>
      <c r="N52" s="455"/>
      <c r="O52" s="455"/>
      <c r="P52" s="455"/>
      <c r="Q52" s="455"/>
    </row>
    <row r="53" spans="2:53" ht="15">
      <c r="B53" s="440"/>
      <c r="C53" s="442"/>
      <c r="D53" s="440" t="s">
        <v>6</v>
      </c>
      <c r="E53" s="441"/>
      <c r="F53" s="441"/>
      <c r="G53" s="441"/>
      <c r="H53" s="441"/>
      <c r="I53" s="442"/>
      <c r="J53" s="433"/>
      <c r="K53" s="85" t="s">
        <v>3</v>
      </c>
      <c r="L53" s="138"/>
      <c r="M53" s="456"/>
      <c r="N53" s="456"/>
      <c r="O53" s="456"/>
      <c r="P53" s="456"/>
      <c r="Q53" s="456"/>
    </row>
    <row r="54" spans="2:53" ht="15">
      <c r="B54" s="443"/>
      <c r="C54" s="445"/>
      <c r="D54" s="443"/>
      <c r="E54" s="444"/>
      <c r="F54" s="444"/>
      <c r="G54" s="444"/>
      <c r="H54" s="444"/>
      <c r="I54" s="445"/>
      <c r="J54" s="433"/>
      <c r="K54" s="85" t="s">
        <v>2</v>
      </c>
      <c r="L54" s="138"/>
      <c r="M54" s="456"/>
      <c r="N54" s="456"/>
      <c r="O54" s="456"/>
      <c r="P54" s="456"/>
      <c r="Q54" s="456"/>
    </row>
    <row r="55" spans="2:53" ht="15" customHeight="1">
      <c r="B55" s="411" t="s">
        <v>1</v>
      </c>
      <c r="C55" s="412"/>
      <c r="D55" s="412"/>
      <c r="E55" s="412"/>
      <c r="F55" s="412"/>
      <c r="G55" s="412"/>
      <c r="H55" s="412"/>
      <c r="I55" s="412"/>
      <c r="J55" s="412"/>
      <c r="K55" s="412"/>
      <c r="L55" s="413"/>
      <c r="M55" s="455" t="s">
        <v>0</v>
      </c>
      <c r="N55" s="455"/>
      <c r="O55" s="455"/>
      <c r="P55" s="455"/>
      <c r="Q55" s="455"/>
    </row>
    <row r="56" spans="2:53" ht="29.25" customHeight="1">
      <c r="B56" s="417"/>
      <c r="C56" s="418"/>
      <c r="D56" s="418"/>
      <c r="E56" s="418"/>
      <c r="F56" s="418"/>
      <c r="G56" s="418"/>
      <c r="H56" s="418"/>
      <c r="I56" s="418"/>
      <c r="J56" s="418"/>
      <c r="K56" s="418"/>
      <c r="L56" s="419"/>
      <c r="M56" s="455"/>
      <c r="N56" s="455"/>
      <c r="O56" s="455"/>
      <c r="P56" s="455"/>
      <c r="Q56" s="455"/>
    </row>
    <row r="57" spans="2:53">
      <c r="M57" s="140"/>
      <c r="N57" s="140"/>
    </row>
    <row r="58" spans="2: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2: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2: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2: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2: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2: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2: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row r="68" spans="18:53">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row>
    <row r="69" spans="18:53">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row>
    <row r="70" spans="18:53">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row>
    <row r="71" spans="18:53">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row>
    <row r="72" spans="18:53">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row>
    <row r="73" spans="18:53">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18:53">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row>
    <row r="75" spans="18:53">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row>
    <row r="76" spans="18:53">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row>
    <row r="77" spans="18:53">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row>
    <row r="78" spans="18:53">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row>
    <row r="79" spans="18:53">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row>
    <row r="80" spans="18:53">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row>
    <row r="81" spans="18:53">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row>
    <row r="82" spans="18:53">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row>
    <row r="83" spans="18:53">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row>
    <row r="84" spans="18:53">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row>
    <row r="85" spans="18:53">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row>
    <row r="86" spans="18:53">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row>
    <row r="87" spans="18:53">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row>
    <row r="88" spans="18:53">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row>
    <row r="89" spans="18:53">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row>
    <row r="90" spans="18:53">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row>
  </sheetData>
  <mergeCells count="139">
    <mergeCell ref="B53:C54"/>
    <mergeCell ref="D53:I54"/>
    <mergeCell ref="J53:J54"/>
    <mergeCell ref="M53:Q54"/>
    <mergeCell ref="B55:L56"/>
    <mergeCell ref="M55:Q56"/>
    <mergeCell ref="B49:C50"/>
    <mergeCell ref="D49:I50"/>
    <mergeCell ref="J49:J50"/>
    <mergeCell ref="M49:Q50"/>
    <mergeCell ref="B51:C52"/>
    <mergeCell ref="D51:I52"/>
    <mergeCell ref="J51:J52"/>
    <mergeCell ref="M51:Q52"/>
    <mergeCell ref="U31:V31"/>
    <mergeCell ref="C33:C34"/>
    <mergeCell ref="B31:B32"/>
    <mergeCell ref="B33:B36"/>
    <mergeCell ref="C35:C36"/>
    <mergeCell ref="E23:E24"/>
    <mergeCell ref="K48:L48"/>
    <mergeCell ref="M48:Q48"/>
    <mergeCell ref="C37:C38"/>
    <mergeCell ref="B45:B46"/>
    <mergeCell ref="C45:C46"/>
    <mergeCell ref="C43:C44"/>
    <mergeCell ref="C41:C42"/>
    <mergeCell ref="B43:B44"/>
    <mergeCell ref="B41:B42"/>
    <mergeCell ref="B37:B40"/>
    <mergeCell ref="E45:E46"/>
    <mergeCell ref="O45:O46"/>
    <mergeCell ref="P45:P46"/>
    <mergeCell ref="Q45:Q46"/>
    <mergeCell ref="B48:C48"/>
    <mergeCell ref="D48:I48"/>
    <mergeCell ref="C39:C40"/>
    <mergeCell ref="O33:O34"/>
    <mergeCell ref="U15:V15"/>
    <mergeCell ref="H16:H18"/>
    <mergeCell ref="I16:L17"/>
    <mergeCell ref="M16:N17"/>
    <mergeCell ref="O16:Q16"/>
    <mergeCell ref="U16:V16"/>
    <mergeCell ref="O17:O18"/>
    <mergeCell ref="P17:P18"/>
    <mergeCell ref="Q17:Q18"/>
    <mergeCell ref="U17:V17"/>
    <mergeCell ref="U18:V18"/>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U12:W12"/>
    <mergeCell ref="B13:C13"/>
    <mergeCell ref="D13:I13"/>
    <mergeCell ref="N13:P13"/>
    <mergeCell ref="U13:W13"/>
    <mergeCell ref="D15:I15"/>
    <mergeCell ref="P2:Q5"/>
    <mergeCell ref="L3:O3"/>
    <mergeCell ref="D4:K5"/>
    <mergeCell ref="L4:O4"/>
    <mergeCell ref="L5:O5"/>
    <mergeCell ref="B16:B18"/>
    <mergeCell ref="C16:C18"/>
    <mergeCell ref="D16:D18"/>
    <mergeCell ref="E16:E18"/>
    <mergeCell ref="F16:F18"/>
    <mergeCell ref="G16:G18"/>
    <mergeCell ref="N15:P15"/>
    <mergeCell ref="N14:P14"/>
    <mergeCell ref="O35:O36"/>
    <mergeCell ref="O37:O38"/>
    <mergeCell ref="O39:O40"/>
    <mergeCell ref="O41:O42"/>
    <mergeCell ref="O43:O44"/>
    <mergeCell ref="B2:C5"/>
    <mergeCell ref="D2:K3"/>
    <mergeCell ref="L2:O2"/>
    <mergeCell ref="C21:C22"/>
    <mergeCell ref="C23:C24"/>
    <mergeCell ref="B19:B22"/>
    <mergeCell ref="C19:C20"/>
    <mergeCell ref="C29:C30"/>
    <mergeCell ref="C31:C32"/>
    <mergeCell ref="E31:E32"/>
    <mergeCell ref="E19:E20"/>
    <mergeCell ref="O31:O32"/>
    <mergeCell ref="B29:B30"/>
    <mergeCell ref="C25:C26"/>
    <mergeCell ref="C27:C28"/>
    <mergeCell ref="B23:B28"/>
    <mergeCell ref="O19:O20"/>
    <mergeCell ref="O21:O22"/>
    <mergeCell ref="O23:O24"/>
    <mergeCell ref="O25:O26"/>
    <mergeCell ref="O27:O28"/>
    <mergeCell ref="O29:O30"/>
    <mergeCell ref="P19:P20"/>
    <mergeCell ref="P21:P22"/>
    <mergeCell ref="P23:P24"/>
    <mergeCell ref="P25:P26"/>
    <mergeCell ref="P27:P28"/>
    <mergeCell ref="P29:P30"/>
    <mergeCell ref="P31:P32"/>
    <mergeCell ref="P33:P34"/>
    <mergeCell ref="P35:P36"/>
    <mergeCell ref="P37:P38"/>
    <mergeCell ref="P39:P40"/>
    <mergeCell ref="P41:P42"/>
    <mergeCell ref="P43:P44"/>
    <mergeCell ref="Q19:Q20"/>
    <mergeCell ref="Q21:Q22"/>
    <mergeCell ref="Q23:Q24"/>
    <mergeCell ref="Q25:Q26"/>
    <mergeCell ref="Q27:Q28"/>
    <mergeCell ref="Q29:Q30"/>
    <mergeCell ref="Q33:Q34"/>
    <mergeCell ref="Q35:Q36"/>
    <mergeCell ref="Q37:Q38"/>
    <mergeCell ref="Q39:Q40"/>
    <mergeCell ref="Q41:Q42"/>
    <mergeCell ref="Q43:Q44"/>
    <mergeCell ref="Q31:Q32"/>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7"/>
  <sheetViews>
    <sheetView topLeftCell="A16" zoomScale="80" zoomScaleNormal="80" workbookViewId="0">
      <selection activeCell="B8" sqref="B8"/>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3.85546875" style="73" customWidth="1"/>
    <col min="6" max="6" width="16.7109375" style="73" customWidth="1"/>
    <col min="7" max="7" width="18" style="73" customWidth="1"/>
    <col min="8" max="8" width="22.85546875" style="73" customWidth="1"/>
    <col min="9" max="9" width="16.42578125" style="73" customWidth="1"/>
    <col min="10" max="10" width="20.85546875" style="73" customWidth="1"/>
    <col min="11" max="11" width="13.5703125" style="73" customWidth="1"/>
    <col min="12" max="12" width="15.85546875" style="73" customWidth="1"/>
    <col min="13" max="13" width="14.85546875" style="98" customWidth="1"/>
    <col min="14" max="14" width="21.140625" style="98" customWidth="1"/>
    <col min="15" max="16" width="16.85546875" style="73" customWidth="1"/>
    <col min="17" max="17" width="26.85546875" style="73" customWidth="1"/>
    <col min="18" max="18" width="16.42578125" style="73" customWidth="1"/>
    <col min="19" max="19" width="12.5703125" style="73"/>
    <col min="20" max="20" width="14.42578125" style="73" customWidth="1"/>
    <col min="21" max="21" width="18.5703125" style="73" customWidth="1"/>
    <col min="22" max="22" width="33.85546875" style="73" customWidth="1"/>
    <col min="23" max="23" width="12.5703125" style="73" hidden="1" customWidth="1"/>
    <col min="24" max="24" width="24.28515625" style="73"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row r="2" spans="2:28" ht="37.5" customHeight="1">
      <c r="B2" s="382"/>
      <c r="C2" s="382"/>
      <c r="D2" s="367" t="s">
        <v>286</v>
      </c>
      <c r="E2" s="368"/>
      <c r="F2" s="368"/>
      <c r="G2" s="368"/>
      <c r="H2" s="368"/>
      <c r="I2" s="368"/>
      <c r="J2" s="368"/>
      <c r="K2" s="369"/>
      <c r="L2" s="373" t="s">
        <v>287</v>
      </c>
      <c r="M2" s="374"/>
      <c r="N2" s="374"/>
      <c r="O2" s="375"/>
      <c r="P2" s="376"/>
      <c r="Q2" s="377"/>
      <c r="R2" s="99"/>
    </row>
    <row r="3" spans="2:28" ht="37.5" customHeight="1">
      <c r="B3" s="382"/>
      <c r="C3" s="382"/>
      <c r="D3" s="370"/>
      <c r="E3" s="371"/>
      <c r="F3" s="371"/>
      <c r="G3" s="371"/>
      <c r="H3" s="371"/>
      <c r="I3" s="371"/>
      <c r="J3" s="371"/>
      <c r="K3" s="372"/>
      <c r="L3" s="373" t="s">
        <v>288</v>
      </c>
      <c r="M3" s="374"/>
      <c r="N3" s="374"/>
      <c r="O3" s="375"/>
      <c r="P3" s="378"/>
      <c r="Q3" s="379"/>
      <c r="R3" s="99"/>
    </row>
    <row r="4" spans="2:28" ht="33.75" customHeight="1">
      <c r="B4" s="382"/>
      <c r="C4" s="382"/>
      <c r="D4" s="367" t="s">
        <v>289</v>
      </c>
      <c r="E4" s="368"/>
      <c r="F4" s="368"/>
      <c r="G4" s="368"/>
      <c r="H4" s="368"/>
      <c r="I4" s="368"/>
      <c r="J4" s="368"/>
      <c r="K4" s="369"/>
      <c r="L4" s="373" t="s">
        <v>290</v>
      </c>
      <c r="M4" s="374"/>
      <c r="N4" s="374"/>
      <c r="O4" s="375"/>
      <c r="P4" s="378"/>
      <c r="Q4" s="379"/>
      <c r="R4" s="99"/>
    </row>
    <row r="5" spans="2:28" ht="38.25" customHeight="1">
      <c r="B5" s="382"/>
      <c r="C5" s="382"/>
      <c r="D5" s="370"/>
      <c r="E5" s="371"/>
      <c r="F5" s="371"/>
      <c r="G5" s="371"/>
      <c r="H5" s="371"/>
      <c r="I5" s="371"/>
      <c r="J5" s="371"/>
      <c r="K5" s="372"/>
      <c r="L5" s="373" t="s">
        <v>291</v>
      </c>
      <c r="M5" s="374"/>
      <c r="N5" s="374"/>
      <c r="O5" s="375"/>
      <c r="P5" s="380"/>
      <c r="Q5" s="381"/>
      <c r="R5" s="99"/>
    </row>
    <row r="6" spans="2:28" ht="23.25" customHeight="1">
      <c r="C6" s="395"/>
      <c r="D6" s="395"/>
      <c r="E6" s="395"/>
      <c r="F6" s="395"/>
      <c r="G6" s="395"/>
      <c r="H6" s="395"/>
      <c r="I6" s="395"/>
      <c r="J6" s="395"/>
      <c r="K6" s="395"/>
      <c r="L6" s="395"/>
      <c r="M6" s="395"/>
      <c r="N6" s="395"/>
      <c r="O6" s="395"/>
      <c r="P6" s="395"/>
      <c r="Q6" s="395"/>
      <c r="R6" s="99"/>
    </row>
    <row r="7" spans="2:28" ht="31.5" customHeight="1">
      <c r="B7" s="74" t="s">
        <v>37</v>
      </c>
      <c r="C7" s="74" t="s">
        <v>46</v>
      </c>
      <c r="D7" s="401" t="s">
        <v>47</v>
      </c>
      <c r="E7" s="402"/>
      <c r="F7" s="402"/>
      <c r="G7" s="402"/>
      <c r="H7" s="402"/>
      <c r="I7" s="402"/>
      <c r="J7" s="402"/>
      <c r="K7" s="402"/>
      <c r="L7" s="402"/>
      <c r="M7" s="402"/>
      <c r="N7" s="402"/>
      <c r="O7" s="402"/>
      <c r="P7" s="402"/>
      <c r="Q7" s="403"/>
      <c r="R7" s="99"/>
    </row>
    <row r="8" spans="2:28" ht="36" customHeight="1">
      <c r="B8" s="74" t="s">
        <v>26</v>
      </c>
      <c r="C8" s="74"/>
      <c r="D8" s="396" t="s">
        <v>281</v>
      </c>
      <c r="E8" s="396"/>
      <c r="F8" s="396"/>
      <c r="G8" s="396"/>
      <c r="H8" s="396"/>
      <c r="I8" s="396"/>
      <c r="J8" s="396"/>
      <c r="K8" s="396"/>
      <c r="L8" s="396"/>
      <c r="M8" s="396"/>
      <c r="N8" s="396"/>
      <c r="O8" s="396"/>
      <c r="P8" s="396"/>
      <c r="Q8" s="396"/>
    </row>
    <row r="9" spans="2:28" ht="36" customHeight="1">
      <c r="B9" s="397" t="s">
        <v>49</v>
      </c>
      <c r="C9" s="398"/>
      <c r="D9" s="405"/>
      <c r="E9" s="405"/>
      <c r="F9" s="405"/>
      <c r="G9" s="405"/>
      <c r="H9" s="405"/>
      <c r="I9" s="406"/>
      <c r="J9" s="411" t="s">
        <v>54</v>
      </c>
      <c r="K9" s="412"/>
      <c r="L9" s="413"/>
      <c r="M9" s="420" t="s">
        <v>25</v>
      </c>
      <c r="N9" s="421"/>
      <c r="O9" s="421"/>
      <c r="P9" s="421"/>
      <c r="Q9" s="422"/>
      <c r="R9" s="100"/>
      <c r="T9" s="404"/>
      <c r="U9" s="404"/>
      <c r="V9" s="404"/>
      <c r="W9" s="404"/>
      <c r="X9" s="404"/>
    </row>
    <row r="10" spans="2:28" ht="36" customHeight="1">
      <c r="B10" s="397" t="s">
        <v>50</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ht="31.5" customHeight="1">
      <c r="B11" s="399" t="s">
        <v>51</v>
      </c>
      <c r="C11" s="400"/>
      <c r="D11" s="408"/>
      <c r="E11" s="408"/>
      <c r="F11" s="408"/>
      <c r="G11" s="408"/>
      <c r="H11" s="408"/>
      <c r="I11" s="409"/>
      <c r="J11" s="414"/>
      <c r="K11" s="415"/>
      <c r="L11" s="416"/>
      <c r="M11" s="73"/>
      <c r="N11" s="73"/>
      <c r="R11" s="100"/>
      <c r="T11" s="102"/>
      <c r="U11" s="410"/>
      <c r="V11" s="410"/>
      <c r="W11" s="410"/>
      <c r="X11" s="102"/>
      <c r="Z11" s="75"/>
      <c r="AA11" s="75"/>
    </row>
    <row r="12" spans="2:28" ht="74.25" customHeight="1">
      <c r="B12" s="430" t="s">
        <v>52</v>
      </c>
      <c r="C12" s="431"/>
      <c r="D12" s="408"/>
      <c r="E12" s="408"/>
      <c r="F12" s="408"/>
      <c r="G12" s="408"/>
      <c r="H12" s="408"/>
      <c r="I12" s="409"/>
      <c r="J12" s="414"/>
      <c r="K12" s="415"/>
      <c r="L12" s="416"/>
      <c r="M12" s="103">
        <v>340</v>
      </c>
      <c r="N12" s="423" t="s">
        <v>272</v>
      </c>
      <c r="O12" s="424"/>
      <c r="P12" s="425"/>
      <c r="Q12" s="104">
        <v>21000000</v>
      </c>
      <c r="R12" s="100"/>
      <c r="T12" s="105"/>
      <c r="U12" s="426"/>
      <c r="V12" s="426"/>
      <c r="W12" s="426"/>
      <c r="X12" s="106"/>
      <c r="Z12" s="76"/>
      <c r="AA12" s="77"/>
      <c r="AB12" s="78"/>
    </row>
    <row r="13" spans="2:28" ht="74.25" customHeight="1">
      <c r="B13" s="385" t="s">
        <v>216</v>
      </c>
      <c r="C13" s="386"/>
      <c r="D13" s="405"/>
      <c r="E13" s="405"/>
      <c r="F13" s="405"/>
      <c r="G13" s="405"/>
      <c r="H13" s="405"/>
      <c r="I13" s="406"/>
      <c r="J13" s="414"/>
      <c r="K13" s="415"/>
      <c r="L13" s="416"/>
      <c r="M13" s="107"/>
      <c r="N13" s="427"/>
      <c r="O13" s="428"/>
      <c r="P13" s="429"/>
      <c r="Q13" s="108"/>
      <c r="R13" s="100"/>
      <c r="T13" s="105"/>
      <c r="U13" s="426"/>
      <c r="V13" s="426"/>
      <c r="W13" s="426"/>
      <c r="X13" s="106"/>
      <c r="Z13" s="76"/>
      <c r="AA13" s="77"/>
      <c r="AB13" s="78"/>
    </row>
    <row r="14" spans="2:28" ht="28.5" customHeight="1">
      <c r="B14" s="109" t="s">
        <v>53</v>
      </c>
      <c r="C14" s="110"/>
      <c r="D14" s="387"/>
      <c r="E14" s="387"/>
      <c r="F14" s="387"/>
      <c r="G14" s="387"/>
      <c r="H14" s="387"/>
      <c r="I14" s="388"/>
      <c r="J14" s="417"/>
      <c r="K14" s="418"/>
      <c r="L14" s="419"/>
      <c r="M14" s="111"/>
      <c r="N14" s="427"/>
      <c r="O14" s="428"/>
      <c r="P14" s="429"/>
      <c r="Q14" s="112"/>
      <c r="R14" s="100"/>
      <c r="T14" s="113"/>
      <c r="U14" s="426"/>
      <c r="V14" s="426"/>
      <c r="W14" s="114"/>
      <c r="X14" s="106"/>
      <c r="Y14" s="79"/>
      <c r="Z14" s="76"/>
      <c r="AA14" s="77"/>
      <c r="AB14" s="78"/>
    </row>
    <row r="15" spans="2:28" ht="28.5" customHeight="1">
      <c r="B15" s="391" t="s">
        <v>35</v>
      </c>
      <c r="C15" s="433" t="s">
        <v>33</v>
      </c>
      <c r="D15" s="389" t="s">
        <v>292</v>
      </c>
      <c r="E15" s="389" t="s">
        <v>21</v>
      </c>
      <c r="F15" s="389" t="s">
        <v>45</v>
      </c>
      <c r="G15" s="434" t="s">
        <v>293</v>
      </c>
      <c r="H15" s="389" t="s">
        <v>36</v>
      </c>
      <c r="I15" s="449" t="s">
        <v>34</v>
      </c>
      <c r="J15" s="450"/>
      <c r="K15" s="450"/>
      <c r="L15" s="451"/>
      <c r="M15" s="389" t="s">
        <v>20</v>
      </c>
      <c r="N15" s="389"/>
      <c r="O15" s="390" t="s">
        <v>19</v>
      </c>
      <c r="P15" s="390"/>
      <c r="Q15" s="390"/>
      <c r="T15" s="115"/>
      <c r="U15" s="432"/>
      <c r="V15" s="432"/>
      <c r="X15" s="106"/>
      <c r="Z15" s="76"/>
      <c r="AA15" s="77"/>
      <c r="AB15" s="78"/>
    </row>
    <row r="16" spans="2:28" ht="33.75" customHeight="1">
      <c r="B16" s="392"/>
      <c r="C16" s="433"/>
      <c r="D16" s="389"/>
      <c r="E16" s="389"/>
      <c r="F16" s="389"/>
      <c r="G16" s="389"/>
      <c r="H16" s="389"/>
      <c r="I16" s="452"/>
      <c r="J16" s="453"/>
      <c r="K16" s="453"/>
      <c r="L16" s="454"/>
      <c r="M16" s="389"/>
      <c r="N16" s="389"/>
      <c r="O16" s="389" t="s">
        <v>18</v>
      </c>
      <c r="P16" s="389" t="s">
        <v>17</v>
      </c>
      <c r="Q16" s="433" t="s">
        <v>16</v>
      </c>
      <c r="T16" s="79"/>
      <c r="U16" s="432"/>
      <c r="V16" s="432"/>
      <c r="X16" s="77"/>
      <c r="Z16" s="76"/>
      <c r="AA16" s="77"/>
      <c r="AB16" s="78"/>
    </row>
    <row r="17" spans="2:28" ht="39.75" customHeight="1">
      <c r="B17" s="393"/>
      <c r="C17" s="433"/>
      <c r="D17" s="389"/>
      <c r="E17" s="389"/>
      <c r="F17" s="389"/>
      <c r="G17" s="389"/>
      <c r="H17" s="389"/>
      <c r="I17" s="116" t="s">
        <v>15</v>
      </c>
      <c r="J17" s="116" t="s">
        <v>14</v>
      </c>
      <c r="K17" s="116" t="s">
        <v>13</v>
      </c>
      <c r="L17" s="117" t="s">
        <v>12</v>
      </c>
      <c r="M17" s="94" t="s">
        <v>11</v>
      </c>
      <c r="N17" s="93" t="s">
        <v>10</v>
      </c>
      <c r="O17" s="389"/>
      <c r="P17" s="389"/>
      <c r="Q17" s="433"/>
      <c r="T17" s="79"/>
      <c r="U17" s="432"/>
      <c r="V17" s="432"/>
      <c r="X17" s="77"/>
      <c r="Z17" s="76"/>
      <c r="AA17" s="77"/>
      <c r="AB17" s="78"/>
    </row>
    <row r="18" spans="2:28" ht="33" customHeight="1">
      <c r="B18" s="394" t="s">
        <v>294</v>
      </c>
      <c r="C18" s="435" t="s">
        <v>229</v>
      </c>
      <c r="D18" s="94" t="s">
        <v>38</v>
      </c>
      <c r="E18" s="437" t="s">
        <v>56</v>
      </c>
      <c r="F18" s="118">
        <v>15</v>
      </c>
      <c r="G18" s="94" t="s">
        <v>38</v>
      </c>
      <c r="H18" s="119">
        <v>11000000</v>
      </c>
      <c r="I18" s="119"/>
      <c r="J18" s="81"/>
      <c r="K18" s="120"/>
      <c r="L18" s="81"/>
      <c r="M18" s="80">
        <v>45292</v>
      </c>
      <c r="N18" s="80">
        <v>45657</v>
      </c>
      <c r="O18" s="383">
        <f>+F19/F18</f>
        <v>1</v>
      </c>
      <c r="P18" s="383">
        <f>+H19/H18</f>
        <v>1</v>
      </c>
      <c r="Q18" s="384">
        <f>+(O18*O18)/P18</f>
        <v>1</v>
      </c>
      <c r="T18" s="79"/>
      <c r="U18" s="432"/>
      <c r="V18" s="432"/>
      <c r="X18" s="121"/>
      <c r="Z18" s="76"/>
      <c r="AA18" s="77"/>
      <c r="AB18" s="78"/>
    </row>
    <row r="19" spans="2:28" ht="37.5" customHeight="1">
      <c r="B19" s="394"/>
      <c r="C19" s="435"/>
      <c r="D19" s="94" t="s">
        <v>2</v>
      </c>
      <c r="E19" s="439"/>
      <c r="F19" s="118">
        <v>15</v>
      </c>
      <c r="G19" s="94" t="s">
        <v>40</v>
      </c>
      <c r="H19" s="119">
        <v>11000000</v>
      </c>
      <c r="I19" s="119"/>
      <c r="J19" s="81"/>
      <c r="K19" s="120"/>
      <c r="L19" s="81"/>
      <c r="M19" s="80"/>
      <c r="N19" s="80"/>
      <c r="O19" s="383"/>
      <c r="P19" s="383"/>
      <c r="Q19" s="384"/>
      <c r="T19" s="79"/>
      <c r="U19" s="122"/>
      <c r="V19" s="122"/>
      <c r="X19" s="121"/>
      <c r="Z19" s="76"/>
      <c r="AA19" s="77"/>
      <c r="AB19" s="78"/>
    </row>
    <row r="20" spans="2:28" ht="27" customHeight="1">
      <c r="B20" s="394"/>
      <c r="C20" s="435" t="s">
        <v>55</v>
      </c>
      <c r="D20" s="94" t="s">
        <v>3</v>
      </c>
      <c r="E20" s="437" t="s">
        <v>57</v>
      </c>
      <c r="F20" s="123">
        <v>1</v>
      </c>
      <c r="G20" s="94" t="s">
        <v>3</v>
      </c>
      <c r="H20" s="119">
        <v>10000000</v>
      </c>
      <c r="I20" s="119"/>
      <c r="J20" s="81"/>
      <c r="K20" s="120"/>
      <c r="L20" s="81"/>
      <c r="M20" s="80">
        <v>45292</v>
      </c>
      <c r="N20" s="80">
        <v>45657</v>
      </c>
      <c r="O20" s="383">
        <f>+F21/F20</f>
        <v>1</v>
      </c>
      <c r="P20" s="383">
        <f>+H21/H20</f>
        <v>1</v>
      </c>
      <c r="Q20" s="384">
        <f>+(O20*O20)/P20</f>
        <v>1</v>
      </c>
      <c r="X20" s="124"/>
      <c r="Z20" s="76"/>
      <c r="AA20" s="77"/>
      <c r="AB20" s="78"/>
    </row>
    <row r="21" spans="2:28" ht="27" customHeight="1">
      <c r="B21" s="394"/>
      <c r="C21" s="436"/>
      <c r="D21" s="94" t="s">
        <v>2</v>
      </c>
      <c r="E21" s="438"/>
      <c r="F21" s="125">
        <v>1</v>
      </c>
      <c r="G21" s="94" t="s">
        <v>40</v>
      </c>
      <c r="H21" s="126">
        <v>10000000</v>
      </c>
      <c r="I21" s="126"/>
      <c r="J21" s="81"/>
      <c r="K21" s="120"/>
      <c r="L21" s="81"/>
      <c r="M21" s="127"/>
      <c r="N21" s="128"/>
      <c r="O21" s="383"/>
      <c r="P21" s="383"/>
      <c r="Q21" s="384"/>
      <c r="X21" s="124"/>
      <c r="Z21" s="76"/>
      <c r="AA21" s="77"/>
      <c r="AB21" s="78"/>
    </row>
    <row r="22" spans="2:28" ht="15">
      <c r="B22" s="382"/>
      <c r="C22" s="448" t="s">
        <v>9</v>
      </c>
      <c r="D22" s="94" t="s">
        <v>3</v>
      </c>
      <c r="E22" s="437"/>
      <c r="F22" s="129"/>
      <c r="G22" s="94" t="s">
        <v>3</v>
      </c>
      <c r="H22" s="130">
        <v>21000000</v>
      </c>
      <c r="I22" s="130"/>
      <c r="J22" s="81"/>
      <c r="K22" s="81"/>
      <c r="L22" s="81"/>
      <c r="M22" s="81"/>
      <c r="N22" s="131"/>
      <c r="O22" s="447"/>
      <c r="P22" s="447"/>
      <c r="Q22" s="382"/>
    </row>
    <row r="23" spans="2:28" ht="15">
      <c r="B23" s="382"/>
      <c r="C23" s="448"/>
      <c r="D23" s="94" t="s">
        <v>2</v>
      </c>
      <c r="E23" s="438"/>
      <c r="F23" s="129"/>
      <c r="G23" s="94" t="s">
        <v>40</v>
      </c>
      <c r="H23" s="126">
        <f>+H19+H21</f>
        <v>21000000</v>
      </c>
      <c r="I23" s="81"/>
      <c r="J23" s="81"/>
      <c r="K23" s="132"/>
      <c r="L23" s="81"/>
      <c r="M23" s="81"/>
      <c r="N23" s="131"/>
      <c r="O23" s="447"/>
      <c r="P23" s="447"/>
      <c r="Q23" s="382"/>
    </row>
    <row r="24" spans="2:28">
      <c r="D24" s="82"/>
      <c r="H24" s="83"/>
      <c r="I24" s="84"/>
      <c r="J24" s="76"/>
      <c r="K24" s="76"/>
      <c r="L24" s="76"/>
      <c r="M24" s="133"/>
      <c r="N24" s="133"/>
      <c r="O24" s="84"/>
      <c r="P24" s="134"/>
      <c r="Q24" s="135"/>
      <c r="R24" s="134"/>
    </row>
    <row r="25" spans="2:28" ht="15">
      <c r="B25" s="459" t="s">
        <v>42</v>
      </c>
      <c r="C25" s="459"/>
      <c r="D25" s="446" t="s">
        <v>8</v>
      </c>
      <c r="E25" s="446"/>
      <c r="F25" s="446"/>
      <c r="G25" s="446"/>
      <c r="H25" s="446"/>
      <c r="I25" s="446"/>
      <c r="J25" s="136" t="s">
        <v>43</v>
      </c>
      <c r="K25" s="446" t="s">
        <v>44</v>
      </c>
      <c r="L25" s="446"/>
      <c r="M25" s="457" t="s">
        <v>7</v>
      </c>
      <c r="N25" s="458"/>
      <c r="O25" s="458"/>
      <c r="P25" s="458"/>
      <c r="Q25" s="458"/>
    </row>
    <row r="26" spans="2:28" ht="26.25" customHeight="1">
      <c r="B26" s="411"/>
      <c r="C26" s="413"/>
      <c r="D26" s="411" t="s">
        <v>58</v>
      </c>
      <c r="E26" s="412"/>
      <c r="F26" s="412"/>
      <c r="G26" s="412"/>
      <c r="H26" s="412"/>
      <c r="I26" s="413"/>
      <c r="J26" s="389" t="s">
        <v>59</v>
      </c>
      <c r="K26" s="85" t="s">
        <v>3</v>
      </c>
      <c r="L26" s="137">
        <v>1490</v>
      </c>
      <c r="M26" s="456" t="s">
        <v>5</v>
      </c>
      <c r="N26" s="456"/>
      <c r="O26" s="456"/>
      <c r="P26" s="456"/>
      <c r="Q26" s="456"/>
    </row>
    <row r="27" spans="2:28" ht="18" customHeight="1">
      <c r="B27" s="417"/>
      <c r="C27" s="419"/>
      <c r="D27" s="417"/>
      <c r="E27" s="418"/>
      <c r="F27" s="418"/>
      <c r="G27" s="418"/>
      <c r="H27" s="418"/>
      <c r="I27" s="419"/>
      <c r="J27" s="389"/>
      <c r="K27" s="85" t="s">
        <v>2</v>
      </c>
      <c r="L27" s="138">
        <v>90</v>
      </c>
      <c r="M27" s="456"/>
      <c r="N27" s="456"/>
      <c r="O27" s="456"/>
      <c r="P27" s="456"/>
      <c r="Q27" s="456"/>
    </row>
    <row r="28" spans="2:28" ht="18.75" customHeight="1">
      <c r="B28" s="440"/>
      <c r="C28" s="442"/>
      <c r="D28" s="440" t="s">
        <v>6</v>
      </c>
      <c r="E28" s="441"/>
      <c r="F28" s="441"/>
      <c r="G28" s="441"/>
      <c r="H28" s="441"/>
      <c r="I28" s="442"/>
      <c r="J28" s="433"/>
      <c r="K28" s="85" t="s">
        <v>3</v>
      </c>
      <c r="L28" s="139"/>
      <c r="M28" s="455" t="s">
        <v>4</v>
      </c>
      <c r="N28" s="455"/>
      <c r="O28" s="455"/>
      <c r="P28" s="455"/>
      <c r="Q28" s="455"/>
    </row>
    <row r="29" spans="2:28" ht="14.25" customHeight="1">
      <c r="B29" s="443"/>
      <c r="C29" s="445"/>
      <c r="D29" s="443"/>
      <c r="E29" s="444"/>
      <c r="F29" s="444"/>
      <c r="G29" s="444"/>
      <c r="H29" s="444"/>
      <c r="I29" s="445"/>
      <c r="J29" s="433"/>
      <c r="K29" s="85" t="s">
        <v>2</v>
      </c>
      <c r="L29" s="138"/>
      <c r="M29" s="455"/>
      <c r="N29" s="455"/>
      <c r="O29" s="455"/>
      <c r="P29" s="455"/>
      <c r="Q29" s="455"/>
    </row>
    <row r="30" spans="2:28" ht="15">
      <c r="B30" s="440"/>
      <c r="C30" s="442"/>
      <c r="D30" s="440" t="s">
        <v>6</v>
      </c>
      <c r="E30" s="441"/>
      <c r="F30" s="441"/>
      <c r="G30" s="441"/>
      <c r="H30" s="441"/>
      <c r="I30" s="442"/>
      <c r="J30" s="433"/>
      <c r="K30" s="85" t="s">
        <v>3</v>
      </c>
      <c r="L30" s="138"/>
      <c r="M30" s="456"/>
      <c r="N30" s="456"/>
      <c r="O30" s="456"/>
      <c r="P30" s="456"/>
      <c r="Q30" s="456"/>
    </row>
    <row r="31" spans="2:28" ht="15">
      <c r="B31" s="443"/>
      <c r="C31" s="445"/>
      <c r="D31" s="443"/>
      <c r="E31" s="444"/>
      <c r="F31" s="444"/>
      <c r="G31" s="444"/>
      <c r="H31" s="444"/>
      <c r="I31" s="445"/>
      <c r="J31" s="433"/>
      <c r="K31" s="85" t="s">
        <v>2</v>
      </c>
      <c r="L31" s="138"/>
      <c r="M31" s="456"/>
      <c r="N31" s="456"/>
      <c r="O31" s="456"/>
      <c r="P31" s="456"/>
      <c r="Q31" s="456"/>
    </row>
    <row r="32" spans="2:28" ht="15" customHeight="1">
      <c r="B32" s="411" t="s">
        <v>1</v>
      </c>
      <c r="C32" s="412"/>
      <c r="D32" s="412"/>
      <c r="E32" s="412"/>
      <c r="F32" s="412"/>
      <c r="G32" s="412"/>
      <c r="H32" s="412"/>
      <c r="I32" s="412"/>
      <c r="J32" s="412"/>
      <c r="K32" s="412"/>
      <c r="L32" s="413"/>
      <c r="M32" s="455" t="s">
        <v>0</v>
      </c>
      <c r="N32" s="455"/>
      <c r="O32" s="455"/>
      <c r="P32" s="455"/>
      <c r="Q32" s="455"/>
    </row>
    <row r="33" spans="2:53" ht="29.25" customHeight="1">
      <c r="B33" s="417"/>
      <c r="C33" s="418"/>
      <c r="D33" s="418"/>
      <c r="E33" s="418"/>
      <c r="F33" s="418"/>
      <c r="G33" s="418"/>
      <c r="H33" s="418"/>
      <c r="I33" s="418"/>
      <c r="J33" s="418"/>
      <c r="K33" s="418"/>
      <c r="L33" s="419"/>
      <c r="M33" s="455"/>
      <c r="N33" s="455"/>
      <c r="O33" s="455"/>
      <c r="P33" s="455"/>
      <c r="Q33" s="455"/>
    </row>
    <row r="34" spans="2:53">
      <c r="M34" s="140"/>
      <c r="N34" s="140"/>
    </row>
    <row r="35" spans="2:53">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row>
    <row r="36" spans="2:53">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row>
    <row r="37" spans="2:53">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row>
    <row r="38" spans="2:53">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row>
    <row r="39" spans="2:53">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row>
    <row r="40" spans="2:53">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row>
    <row r="41" spans="2:53">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row>
    <row r="42" spans="2:53">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row>
    <row r="43" spans="2:53">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row>
    <row r="44" spans="2:53">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row>
    <row r="45" spans="2:53">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row>
    <row r="46" spans="2:53">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row>
    <row r="47" spans="2:53">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row>
    <row r="48" spans="2:53">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row>
    <row r="49" spans="18:53">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row>
    <row r="50" spans="18:53">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row>
    <row r="51" spans="18:53">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row>
    <row r="52" spans="18:53">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row>
    <row r="53" spans="18:53">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row>
    <row r="54" spans="18:5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row>
    <row r="55" spans="18:5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row>
    <row r="56" spans="18:5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row>
    <row r="57" spans="18:5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row>
    <row r="58" spans="18: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18: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18: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18: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18: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18: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18: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sheetData>
  <mergeCells count="85">
    <mergeCell ref="B22:B23"/>
    <mergeCell ref="C22:C23"/>
    <mergeCell ref="E22:E23"/>
    <mergeCell ref="I15:L16"/>
    <mergeCell ref="M32:Q33"/>
    <mergeCell ref="M28:Q29"/>
    <mergeCell ref="M30:Q31"/>
    <mergeCell ref="B28:C29"/>
    <mergeCell ref="B30:C31"/>
    <mergeCell ref="B32:L33"/>
    <mergeCell ref="M25:Q25"/>
    <mergeCell ref="M26:Q27"/>
    <mergeCell ref="B25:C25"/>
    <mergeCell ref="B26:C27"/>
    <mergeCell ref="J26:J27"/>
    <mergeCell ref="J28:J29"/>
    <mergeCell ref="D30:I31"/>
    <mergeCell ref="D25:I25"/>
    <mergeCell ref="O22:O23"/>
    <mergeCell ref="P22:P23"/>
    <mergeCell ref="Q22:Q23"/>
    <mergeCell ref="J30:J31"/>
    <mergeCell ref="K25:L25"/>
    <mergeCell ref="D26:I27"/>
    <mergeCell ref="D28:I29"/>
    <mergeCell ref="U18:V18"/>
    <mergeCell ref="C20:C21"/>
    <mergeCell ref="E20:E21"/>
    <mergeCell ref="C18:C19"/>
    <mergeCell ref="E18:E19"/>
    <mergeCell ref="O18:O19"/>
    <mergeCell ref="P18:P19"/>
    <mergeCell ref="Q18:Q19"/>
    <mergeCell ref="B12:C12"/>
    <mergeCell ref="U15:V15"/>
    <mergeCell ref="O16:O17"/>
    <mergeCell ref="P16:P17"/>
    <mergeCell ref="Q16:Q17"/>
    <mergeCell ref="U16:V16"/>
    <mergeCell ref="U17:V17"/>
    <mergeCell ref="C15:C17"/>
    <mergeCell ref="D15:D17"/>
    <mergeCell ref="E15:E17"/>
    <mergeCell ref="F15:F17"/>
    <mergeCell ref="H15:H17"/>
    <mergeCell ref="G15:G17"/>
    <mergeCell ref="T9:X9"/>
    <mergeCell ref="D10:I10"/>
    <mergeCell ref="N10:P10"/>
    <mergeCell ref="D11:I11"/>
    <mergeCell ref="U11:W11"/>
    <mergeCell ref="D9:I9"/>
    <mergeCell ref="J9:L14"/>
    <mergeCell ref="M9:Q9"/>
    <mergeCell ref="D12:I12"/>
    <mergeCell ref="N12:P12"/>
    <mergeCell ref="U12:W12"/>
    <mergeCell ref="D13:I13"/>
    <mergeCell ref="N13:P13"/>
    <mergeCell ref="U13:W13"/>
    <mergeCell ref="N14:P14"/>
    <mergeCell ref="U14:V14"/>
    <mergeCell ref="B2:C5"/>
    <mergeCell ref="O20:O21"/>
    <mergeCell ref="P20:P21"/>
    <mergeCell ref="Q20:Q21"/>
    <mergeCell ref="B13:C13"/>
    <mergeCell ref="D14:I14"/>
    <mergeCell ref="M15:N16"/>
    <mergeCell ref="O15:Q15"/>
    <mergeCell ref="B15:B17"/>
    <mergeCell ref="B18:B21"/>
    <mergeCell ref="C6:Q6"/>
    <mergeCell ref="D8:Q8"/>
    <mergeCell ref="B9:C9"/>
    <mergeCell ref="B10:C10"/>
    <mergeCell ref="B11:C11"/>
    <mergeCell ref="D7:Q7"/>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1"/>
  <sheetViews>
    <sheetView topLeftCell="A16" zoomScale="80" zoomScaleNormal="80" workbookViewId="0">
      <selection activeCell="B13" sqref="B13:C13"/>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3.85546875" style="73" customWidth="1"/>
    <col min="6" max="6" width="16.7109375" style="73" customWidth="1"/>
    <col min="7" max="7" width="18" style="73" customWidth="1"/>
    <col min="8" max="8" width="27.140625" style="73" customWidth="1"/>
    <col min="9" max="9" width="16.42578125" style="73" customWidth="1"/>
    <col min="10" max="10" width="20.85546875" style="73" customWidth="1"/>
    <col min="11" max="11" width="13.5703125" style="73" customWidth="1"/>
    <col min="12" max="12" width="15.85546875" style="73" customWidth="1"/>
    <col min="13" max="14" width="18.42578125" style="98" customWidth="1"/>
    <col min="15" max="17" width="16.85546875" style="73" customWidth="1"/>
    <col min="18" max="18" width="35.42578125" style="73" bestFit="1" customWidth="1"/>
    <col min="19" max="19" width="12.5703125" style="73"/>
    <col min="20" max="20" width="14.42578125" style="73" customWidth="1"/>
    <col min="21" max="21" width="18.5703125" style="73" customWidth="1"/>
    <col min="22" max="22" width="33.85546875" style="73" customWidth="1"/>
    <col min="23" max="23" width="12.5703125" style="73" hidden="1" customWidth="1"/>
    <col min="24" max="24" width="24.28515625" style="73"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row r="2" spans="2:28" ht="37.5" customHeight="1">
      <c r="B2" s="382"/>
      <c r="C2" s="382"/>
      <c r="D2" s="367" t="s">
        <v>286</v>
      </c>
      <c r="E2" s="368"/>
      <c r="F2" s="368"/>
      <c r="G2" s="368"/>
      <c r="H2" s="368"/>
      <c r="I2" s="368"/>
      <c r="J2" s="368"/>
      <c r="K2" s="369"/>
      <c r="L2" s="373" t="s">
        <v>287</v>
      </c>
      <c r="M2" s="374"/>
      <c r="N2" s="374"/>
      <c r="O2" s="375"/>
      <c r="P2" s="376"/>
      <c r="Q2" s="377"/>
      <c r="R2" s="99"/>
    </row>
    <row r="3" spans="2:28" ht="37.5" customHeight="1">
      <c r="B3" s="382"/>
      <c r="C3" s="382"/>
      <c r="D3" s="370"/>
      <c r="E3" s="371"/>
      <c r="F3" s="371"/>
      <c r="G3" s="371"/>
      <c r="H3" s="371"/>
      <c r="I3" s="371"/>
      <c r="J3" s="371"/>
      <c r="K3" s="372"/>
      <c r="L3" s="373" t="s">
        <v>288</v>
      </c>
      <c r="M3" s="374"/>
      <c r="N3" s="374"/>
      <c r="O3" s="375"/>
      <c r="P3" s="378"/>
      <c r="Q3" s="379"/>
      <c r="R3" s="99"/>
    </row>
    <row r="4" spans="2:28" ht="33.75" customHeight="1">
      <c r="B4" s="382"/>
      <c r="C4" s="382"/>
      <c r="D4" s="367" t="s">
        <v>289</v>
      </c>
      <c r="E4" s="368"/>
      <c r="F4" s="368"/>
      <c r="G4" s="368"/>
      <c r="H4" s="368"/>
      <c r="I4" s="368"/>
      <c r="J4" s="368"/>
      <c r="K4" s="369"/>
      <c r="L4" s="373" t="s">
        <v>290</v>
      </c>
      <c r="M4" s="374"/>
      <c r="N4" s="374"/>
      <c r="O4" s="375"/>
      <c r="P4" s="378"/>
      <c r="Q4" s="379"/>
      <c r="R4" s="99"/>
    </row>
    <row r="5" spans="2:28" ht="38.25" customHeight="1">
      <c r="B5" s="382"/>
      <c r="C5" s="382"/>
      <c r="D5" s="370"/>
      <c r="E5" s="371"/>
      <c r="F5" s="371"/>
      <c r="G5" s="371"/>
      <c r="H5" s="371"/>
      <c r="I5" s="371"/>
      <c r="J5" s="371"/>
      <c r="K5" s="372"/>
      <c r="L5" s="373" t="s">
        <v>291</v>
      </c>
      <c r="M5" s="374"/>
      <c r="N5" s="374"/>
      <c r="O5" s="375"/>
      <c r="P5" s="380"/>
      <c r="Q5" s="381"/>
      <c r="R5" s="99"/>
    </row>
    <row r="6" spans="2:28" ht="23.25" customHeight="1">
      <c r="C6" s="395"/>
      <c r="D6" s="395"/>
      <c r="E6" s="395"/>
      <c r="F6" s="395"/>
      <c r="G6" s="395"/>
      <c r="H6" s="395"/>
      <c r="I6" s="395"/>
      <c r="J6" s="395"/>
      <c r="K6" s="395"/>
      <c r="L6" s="395"/>
      <c r="M6" s="395"/>
      <c r="N6" s="395"/>
      <c r="O6" s="395"/>
      <c r="P6" s="395"/>
      <c r="Q6" s="395"/>
      <c r="R6" s="99"/>
    </row>
    <row r="7" spans="2:28" ht="31.5" customHeight="1">
      <c r="B7" s="74" t="s">
        <v>37</v>
      </c>
      <c r="C7" s="74" t="s">
        <v>46</v>
      </c>
      <c r="D7" s="401" t="s">
        <v>47</v>
      </c>
      <c r="E7" s="402"/>
      <c r="F7" s="402"/>
      <c r="G7" s="402"/>
      <c r="H7" s="402"/>
      <c r="I7" s="402"/>
      <c r="J7" s="402"/>
      <c r="K7" s="402"/>
      <c r="L7" s="402"/>
      <c r="M7" s="402"/>
      <c r="N7" s="402"/>
      <c r="O7" s="402"/>
      <c r="P7" s="402"/>
      <c r="Q7" s="403"/>
      <c r="R7" s="99"/>
    </row>
    <row r="8" spans="2:28" ht="36" customHeight="1">
      <c r="B8" s="74" t="s">
        <v>26</v>
      </c>
      <c r="C8" s="74"/>
      <c r="D8" s="396" t="s">
        <v>282</v>
      </c>
      <c r="E8" s="396"/>
      <c r="F8" s="396"/>
      <c r="G8" s="396"/>
      <c r="H8" s="396"/>
      <c r="I8" s="396"/>
      <c r="J8" s="396"/>
      <c r="K8" s="396"/>
      <c r="L8" s="396"/>
      <c r="M8" s="396"/>
      <c r="N8" s="396"/>
      <c r="O8" s="396"/>
      <c r="P8" s="396"/>
      <c r="Q8" s="396"/>
    </row>
    <row r="9" spans="2:28" ht="36" customHeight="1">
      <c r="B9" s="397" t="s">
        <v>49</v>
      </c>
      <c r="C9" s="398"/>
      <c r="D9" s="405"/>
      <c r="E9" s="405"/>
      <c r="F9" s="405"/>
      <c r="G9" s="405"/>
      <c r="H9" s="405"/>
      <c r="I9" s="406"/>
      <c r="J9" s="411" t="s">
        <v>63</v>
      </c>
      <c r="K9" s="412"/>
      <c r="L9" s="413"/>
      <c r="M9" s="420" t="s">
        <v>25</v>
      </c>
      <c r="N9" s="421"/>
      <c r="O9" s="421"/>
      <c r="P9" s="421"/>
      <c r="Q9" s="422"/>
      <c r="R9" s="100"/>
      <c r="T9" s="404"/>
      <c r="U9" s="404"/>
      <c r="V9" s="404"/>
      <c r="W9" s="404"/>
      <c r="X9" s="404"/>
    </row>
    <row r="10" spans="2:28" ht="36" customHeight="1">
      <c r="B10" s="397" t="s">
        <v>50</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ht="31.5" customHeight="1">
      <c r="B11" s="399" t="s">
        <v>60</v>
      </c>
      <c r="C11" s="400"/>
      <c r="D11" s="408"/>
      <c r="E11" s="408"/>
      <c r="F11" s="408"/>
      <c r="G11" s="408"/>
      <c r="H11" s="408"/>
      <c r="I11" s="409"/>
      <c r="J11" s="414"/>
      <c r="K11" s="415"/>
      <c r="L11" s="416"/>
      <c r="M11" s="142" t="s">
        <v>154</v>
      </c>
      <c r="N11" s="488" t="s">
        <v>155</v>
      </c>
      <c r="O11" s="488"/>
      <c r="P11" s="488"/>
      <c r="Q11" s="143">
        <v>17500000</v>
      </c>
      <c r="R11" s="100"/>
      <c r="T11" s="102"/>
      <c r="U11" s="410"/>
      <c r="V11" s="410"/>
      <c r="W11" s="410"/>
      <c r="X11" s="102"/>
      <c r="Z11" s="75"/>
      <c r="AA11" s="75"/>
    </row>
    <row r="12" spans="2:28" ht="74.25" customHeight="1">
      <c r="B12" s="430" t="s">
        <v>61</v>
      </c>
      <c r="C12" s="431"/>
      <c r="D12" s="408"/>
      <c r="E12" s="408"/>
      <c r="F12" s="408"/>
      <c r="G12" s="408"/>
      <c r="H12" s="408"/>
      <c r="I12" s="409"/>
      <c r="J12" s="414"/>
      <c r="K12" s="415"/>
      <c r="L12" s="416"/>
      <c r="M12" s="144" t="s">
        <v>264</v>
      </c>
      <c r="N12" s="489"/>
      <c r="O12" s="489"/>
      <c r="P12" s="468"/>
      <c r="Q12" s="145"/>
      <c r="R12" s="100"/>
      <c r="T12" s="105"/>
      <c r="U12" s="426"/>
      <c r="V12" s="426"/>
      <c r="W12" s="426"/>
      <c r="X12" s="106"/>
      <c r="Z12" s="76"/>
      <c r="AA12" s="77"/>
      <c r="AB12" s="78"/>
    </row>
    <row r="13" spans="2:28" ht="74.25" customHeight="1">
      <c r="B13" s="385" t="s">
        <v>217</v>
      </c>
      <c r="C13" s="386"/>
      <c r="D13" s="405"/>
      <c r="E13" s="405"/>
      <c r="F13" s="405"/>
      <c r="G13" s="405"/>
      <c r="H13" s="405"/>
      <c r="I13" s="406"/>
      <c r="J13" s="414"/>
      <c r="K13" s="415"/>
      <c r="L13" s="416"/>
      <c r="M13" s="144" t="s">
        <v>211</v>
      </c>
      <c r="N13" s="489" t="s">
        <v>273</v>
      </c>
      <c r="O13" s="489"/>
      <c r="P13" s="468"/>
      <c r="Q13" s="145">
        <v>18000000</v>
      </c>
      <c r="R13" s="100"/>
      <c r="T13" s="105"/>
      <c r="U13" s="426"/>
      <c r="V13" s="426"/>
      <c r="W13" s="426"/>
      <c r="X13" s="106"/>
      <c r="Z13" s="76"/>
      <c r="AA13" s="77"/>
      <c r="AB13" s="78"/>
    </row>
    <row r="14" spans="2:28" ht="61.5" customHeight="1">
      <c r="B14" s="109" t="s">
        <v>62</v>
      </c>
      <c r="C14" s="110"/>
      <c r="D14" s="387"/>
      <c r="E14" s="387"/>
      <c r="F14" s="387"/>
      <c r="G14" s="387"/>
      <c r="H14" s="387"/>
      <c r="I14" s="388"/>
      <c r="J14" s="417"/>
      <c r="K14" s="418"/>
      <c r="L14" s="419"/>
      <c r="M14" s="144" t="s">
        <v>265</v>
      </c>
      <c r="N14" s="468" t="s">
        <v>274</v>
      </c>
      <c r="O14" s="469"/>
      <c r="P14" s="470"/>
      <c r="Q14" s="145">
        <v>6000000</v>
      </c>
      <c r="R14" s="100"/>
      <c r="T14" s="113"/>
      <c r="U14" s="426"/>
      <c r="V14" s="426"/>
      <c r="W14" s="114"/>
      <c r="X14" s="106"/>
      <c r="Y14" s="79"/>
      <c r="Z14" s="76"/>
      <c r="AA14" s="77"/>
      <c r="AB14" s="78"/>
    </row>
    <row r="15" spans="2:28" ht="28.5" customHeight="1">
      <c r="B15" s="391" t="s">
        <v>35</v>
      </c>
      <c r="C15" s="433" t="s">
        <v>33</v>
      </c>
      <c r="D15" s="389" t="s">
        <v>292</v>
      </c>
      <c r="E15" s="389" t="s">
        <v>21</v>
      </c>
      <c r="F15" s="389" t="s">
        <v>45</v>
      </c>
      <c r="G15" s="434" t="s">
        <v>293</v>
      </c>
      <c r="H15" s="389" t="s">
        <v>36</v>
      </c>
      <c r="I15" s="449" t="s">
        <v>34</v>
      </c>
      <c r="J15" s="450"/>
      <c r="K15" s="450"/>
      <c r="L15" s="451"/>
      <c r="M15" s="141" t="s">
        <v>266</v>
      </c>
      <c r="N15" s="468" t="s">
        <v>275</v>
      </c>
      <c r="O15" s="469"/>
      <c r="P15" s="470"/>
      <c r="Q15" s="146">
        <v>5000000</v>
      </c>
      <c r="T15" s="115"/>
      <c r="U15" s="432"/>
      <c r="V15" s="432"/>
      <c r="X15" s="106"/>
      <c r="Z15" s="76"/>
      <c r="AA15" s="77"/>
      <c r="AB15" s="78"/>
    </row>
    <row r="16" spans="2:28" ht="28.5" customHeight="1">
      <c r="B16" s="392"/>
      <c r="C16" s="483"/>
      <c r="D16" s="484"/>
      <c r="E16" s="484"/>
      <c r="F16" s="484"/>
      <c r="G16" s="490"/>
      <c r="H16" s="484"/>
      <c r="I16" s="485"/>
      <c r="J16" s="486"/>
      <c r="K16" s="486"/>
      <c r="L16" s="487"/>
      <c r="M16" s="141" t="s">
        <v>267</v>
      </c>
      <c r="N16" s="468" t="s">
        <v>274</v>
      </c>
      <c r="O16" s="469"/>
      <c r="P16" s="470"/>
      <c r="Q16" s="146">
        <v>3500000</v>
      </c>
      <c r="T16" s="115"/>
      <c r="U16" s="122"/>
      <c r="V16" s="122"/>
      <c r="X16" s="106"/>
      <c r="Z16" s="76"/>
      <c r="AA16" s="77"/>
      <c r="AB16" s="78"/>
    </row>
    <row r="17" spans="2:28" ht="28.5" customHeight="1">
      <c r="B17" s="392"/>
      <c r="C17" s="483"/>
      <c r="D17" s="484"/>
      <c r="E17" s="484"/>
      <c r="F17" s="484"/>
      <c r="G17" s="490"/>
      <c r="H17" s="484"/>
      <c r="I17" s="485"/>
      <c r="J17" s="486"/>
      <c r="K17" s="486"/>
      <c r="L17" s="487"/>
      <c r="M17" s="141" t="s">
        <v>265</v>
      </c>
      <c r="N17" s="472" t="s">
        <v>276</v>
      </c>
      <c r="O17" s="472"/>
      <c r="P17" s="472"/>
      <c r="Q17" s="146">
        <v>2200000</v>
      </c>
      <c r="T17" s="115"/>
      <c r="U17" s="122"/>
      <c r="V17" s="122"/>
      <c r="X17" s="106"/>
      <c r="Z17" s="76"/>
      <c r="AA17" s="77"/>
      <c r="AB17" s="78"/>
    </row>
    <row r="18" spans="2:28" ht="28.5" customHeight="1">
      <c r="B18" s="392"/>
      <c r="C18" s="483"/>
      <c r="D18" s="484"/>
      <c r="E18" s="484"/>
      <c r="F18" s="484"/>
      <c r="G18" s="490"/>
      <c r="H18" s="484"/>
      <c r="I18" s="485"/>
      <c r="J18" s="486"/>
      <c r="K18" s="486"/>
      <c r="L18" s="487"/>
      <c r="M18" s="141" t="s">
        <v>266</v>
      </c>
      <c r="N18" s="473" t="s">
        <v>277</v>
      </c>
      <c r="O18" s="474"/>
      <c r="P18" s="475"/>
      <c r="Q18" s="146">
        <v>1250000</v>
      </c>
      <c r="T18" s="115"/>
      <c r="U18" s="122"/>
      <c r="V18" s="122"/>
      <c r="X18" s="106"/>
      <c r="Z18" s="76"/>
      <c r="AA18" s="77"/>
      <c r="AB18" s="78"/>
    </row>
    <row r="19" spans="2:28" ht="33.75" customHeight="1">
      <c r="B19" s="392"/>
      <c r="C19" s="433"/>
      <c r="D19" s="389"/>
      <c r="E19" s="389"/>
      <c r="F19" s="389"/>
      <c r="G19" s="389"/>
      <c r="H19" s="389"/>
      <c r="I19" s="452"/>
      <c r="J19" s="453"/>
      <c r="K19" s="453"/>
      <c r="L19" s="454"/>
      <c r="M19" s="147" t="s">
        <v>268</v>
      </c>
      <c r="N19" s="468" t="s">
        <v>274</v>
      </c>
      <c r="O19" s="469"/>
      <c r="P19" s="470"/>
      <c r="Q19" s="108">
        <v>7600000</v>
      </c>
      <c r="T19" s="79"/>
      <c r="U19" s="432"/>
      <c r="V19" s="432"/>
      <c r="X19" s="77"/>
      <c r="Z19" s="76"/>
      <c r="AA19" s="77"/>
      <c r="AB19" s="78"/>
    </row>
    <row r="20" spans="2:28" ht="39.75" customHeight="1">
      <c r="B20" s="393"/>
      <c r="C20" s="433"/>
      <c r="D20" s="389"/>
      <c r="E20" s="389"/>
      <c r="F20" s="389"/>
      <c r="G20" s="389"/>
      <c r="H20" s="389"/>
      <c r="I20" s="116" t="s">
        <v>15</v>
      </c>
      <c r="J20" s="116" t="s">
        <v>14</v>
      </c>
      <c r="K20" s="116" t="s">
        <v>13</v>
      </c>
      <c r="L20" s="117" t="s">
        <v>12</v>
      </c>
      <c r="M20" s="476" t="s">
        <v>20</v>
      </c>
      <c r="N20" s="477"/>
      <c r="O20" s="478" t="s">
        <v>19</v>
      </c>
      <c r="P20" s="479"/>
      <c r="Q20" s="112"/>
      <c r="T20" s="79"/>
      <c r="U20" s="432"/>
      <c r="V20" s="432"/>
      <c r="X20" s="77"/>
      <c r="Z20" s="76"/>
      <c r="AA20" s="77"/>
      <c r="AB20" s="78"/>
    </row>
    <row r="21" spans="2:28" ht="39.75" customHeight="1">
      <c r="B21" s="96"/>
      <c r="C21" s="163"/>
      <c r="D21" s="164"/>
      <c r="E21" s="164"/>
      <c r="F21" s="164"/>
      <c r="G21" s="164"/>
      <c r="H21" s="154"/>
      <c r="I21" s="172"/>
      <c r="J21" s="172"/>
      <c r="K21" s="157"/>
      <c r="L21" s="158"/>
      <c r="M21" s="165"/>
      <c r="N21" s="166"/>
      <c r="O21" s="93" t="s">
        <v>18</v>
      </c>
      <c r="P21" s="93" t="s">
        <v>17</v>
      </c>
      <c r="Q21" s="167" t="s">
        <v>16</v>
      </c>
      <c r="T21" s="79"/>
      <c r="U21" s="122"/>
      <c r="V21" s="122"/>
      <c r="X21" s="77"/>
      <c r="Z21" s="76"/>
      <c r="AA21" s="77"/>
      <c r="AB21" s="78"/>
    </row>
    <row r="22" spans="2:28" s="148" customFormat="1" ht="37.5" customHeight="1">
      <c r="B22" s="467" t="s">
        <v>230</v>
      </c>
      <c r="C22" s="466" t="s">
        <v>231</v>
      </c>
      <c r="D22" s="173" t="s">
        <v>3</v>
      </c>
      <c r="E22" s="466" t="s">
        <v>295</v>
      </c>
      <c r="F22" s="173">
        <v>15</v>
      </c>
      <c r="G22" s="173" t="s">
        <v>3</v>
      </c>
      <c r="H22" s="174">
        <v>43114750</v>
      </c>
      <c r="I22" s="174">
        <f>+H22</f>
        <v>43114750</v>
      </c>
      <c r="J22" s="157"/>
      <c r="K22" s="116"/>
      <c r="L22" s="117"/>
      <c r="M22" s="462">
        <v>45292</v>
      </c>
      <c r="N22" s="462">
        <v>45657</v>
      </c>
      <c r="O22" s="464">
        <f>+F23/F22</f>
        <v>1</v>
      </c>
      <c r="P22" s="464">
        <f>+H23/H22</f>
        <v>0.40589357470471243</v>
      </c>
      <c r="Q22" s="460">
        <f>+O22*O22/P22</f>
        <v>2.4636999999999998</v>
      </c>
      <c r="T22" s="149"/>
      <c r="U22" s="150"/>
      <c r="V22" s="150"/>
      <c r="X22" s="151"/>
      <c r="Z22" s="152"/>
      <c r="AA22" s="151"/>
      <c r="AB22" s="153"/>
    </row>
    <row r="23" spans="2:28" s="148" customFormat="1" ht="37.5" customHeight="1">
      <c r="B23" s="467"/>
      <c r="C23" s="466"/>
      <c r="D23" s="173" t="s">
        <v>2</v>
      </c>
      <c r="E23" s="466"/>
      <c r="F23" s="173">
        <v>15</v>
      </c>
      <c r="G23" s="173" t="s">
        <v>40</v>
      </c>
      <c r="H23" s="174">
        <f>+I23</f>
        <v>17500000</v>
      </c>
      <c r="I23" s="174">
        <v>17500000</v>
      </c>
      <c r="J23" s="157"/>
      <c r="K23" s="116"/>
      <c r="L23" s="117"/>
      <c r="M23" s="463"/>
      <c r="N23" s="463"/>
      <c r="O23" s="465"/>
      <c r="P23" s="465"/>
      <c r="Q23" s="461"/>
      <c r="T23" s="149"/>
      <c r="U23" s="150"/>
      <c r="V23" s="150"/>
      <c r="X23" s="151"/>
      <c r="Z23" s="152"/>
      <c r="AA23" s="151"/>
      <c r="AB23" s="153"/>
    </row>
    <row r="24" spans="2:28" ht="51" customHeight="1">
      <c r="B24" s="480" t="s">
        <v>232</v>
      </c>
      <c r="C24" s="471" t="s">
        <v>258</v>
      </c>
      <c r="D24" s="155" t="s">
        <v>3</v>
      </c>
      <c r="E24" s="437" t="s">
        <v>295</v>
      </c>
      <c r="F24" s="155">
        <v>375</v>
      </c>
      <c r="G24" s="155" t="s">
        <v>3</v>
      </c>
      <c r="H24" s="175">
        <f>+I24</f>
        <v>43550000</v>
      </c>
      <c r="I24" s="175">
        <v>43550000</v>
      </c>
      <c r="J24" s="157"/>
      <c r="K24" s="157"/>
      <c r="L24" s="158"/>
      <c r="M24" s="462">
        <v>45292</v>
      </c>
      <c r="N24" s="462">
        <v>45657</v>
      </c>
      <c r="O24" s="464">
        <f>+F25/F24</f>
        <v>0.24266666666666667</v>
      </c>
      <c r="P24" s="481">
        <f>+H25/H24</f>
        <v>1</v>
      </c>
      <c r="Q24" s="460">
        <f>+O24*O24/P24</f>
        <v>5.8887111111111112E-2</v>
      </c>
      <c r="T24" s="79"/>
      <c r="U24" s="122"/>
      <c r="V24" s="122"/>
      <c r="X24" s="77"/>
      <c r="Z24" s="76"/>
      <c r="AA24" s="77"/>
      <c r="AB24" s="78"/>
    </row>
    <row r="25" spans="2:28" ht="51" customHeight="1">
      <c r="B25" s="480"/>
      <c r="C25" s="471"/>
      <c r="D25" s="155" t="s">
        <v>2</v>
      </c>
      <c r="E25" s="600"/>
      <c r="F25" s="155">
        <v>91</v>
      </c>
      <c r="G25" s="155" t="s">
        <v>40</v>
      </c>
      <c r="H25" s="174">
        <f>+I25</f>
        <v>43550000</v>
      </c>
      <c r="I25" s="171">
        <v>43550000</v>
      </c>
      <c r="J25" s="157"/>
      <c r="K25" s="157"/>
      <c r="L25" s="158"/>
      <c r="M25" s="463"/>
      <c r="N25" s="463"/>
      <c r="O25" s="465"/>
      <c r="P25" s="482"/>
      <c r="Q25" s="461"/>
      <c r="T25" s="79"/>
      <c r="U25" s="122"/>
      <c r="V25" s="122"/>
      <c r="X25" s="77"/>
      <c r="Z25" s="76"/>
      <c r="AA25" s="77"/>
      <c r="AB25" s="78"/>
    </row>
    <row r="26" spans="2:28" ht="15">
      <c r="B26" s="382"/>
      <c r="C26" s="448" t="s">
        <v>9</v>
      </c>
      <c r="D26" s="94"/>
      <c r="E26" s="437"/>
      <c r="F26" s="129"/>
      <c r="G26" s="94" t="s">
        <v>3</v>
      </c>
      <c r="H26" s="130">
        <f>+H22+H24</f>
        <v>86664750</v>
      </c>
      <c r="I26" s="130">
        <f>+I22+I24</f>
        <v>86664750</v>
      </c>
      <c r="J26" s="81"/>
      <c r="K26" s="81"/>
      <c r="L26" s="81"/>
      <c r="M26" s="116"/>
      <c r="N26" s="95"/>
      <c r="O26" s="173"/>
      <c r="P26" s="173"/>
      <c r="Q26" s="157"/>
    </row>
    <row r="27" spans="2:28" ht="15">
      <c r="B27" s="382"/>
      <c r="C27" s="448"/>
      <c r="D27" s="94" t="s">
        <v>2</v>
      </c>
      <c r="E27" s="438"/>
      <c r="F27" s="129"/>
      <c r="G27" s="94" t="s">
        <v>40</v>
      </c>
      <c r="H27" s="126">
        <f>+H23+H25</f>
        <v>61050000</v>
      </c>
      <c r="I27" s="161">
        <f>+I23+I25</f>
        <v>61050000</v>
      </c>
      <c r="J27" s="81"/>
      <c r="K27" s="132"/>
      <c r="L27" s="81"/>
      <c r="M27" s="159"/>
      <c r="N27" s="160"/>
      <c r="O27" s="173"/>
      <c r="P27" s="173"/>
      <c r="Q27" s="157"/>
    </row>
    <row r="28" spans="2:28" ht="15">
      <c r="D28" s="82"/>
      <c r="H28" s="83"/>
      <c r="I28" s="84"/>
      <c r="J28" s="76"/>
      <c r="K28" s="76"/>
      <c r="L28" s="76"/>
      <c r="M28" s="162"/>
      <c r="N28" s="155"/>
      <c r="O28" s="155"/>
      <c r="P28" s="155"/>
      <c r="Q28" s="162"/>
      <c r="R28" s="134"/>
    </row>
    <row r="29" spans="2:28" ht="15">
      <c r="B29" s="459" t="s">
        <v>42</v>
      </c>
      <c r="C29" s="459"/>
      <c r="D29" s="446" t="s">
        <v>8</v>
      </c>
      <c r="E29" s="446"/>
      <c r="F29" s="446"/>
      <c r="G29" s="446"/>
      <c r="H29" s="446"/>
      <c r="I29" s="446"/>
      <c r="J29" s="136" t="s">
        <v>43</v>
      </c>
      <c r="K29" s="446" t="s">
        <v>44</v>
      </c>
      <c r="L29" s="446"/>
      <c r="M29" s="81"/>
      <c r="N29" s="131"/>
      <c r="O29" s="447"/>
      <c r="P29" s="447"/>
      <c r="Q29" s="382"/>
    </row>
    <row r="30" spans="2:28" ht="26.25" customHeight="1">
      <c r="B30" s="411" t="s">
        <v>65</v>
      </c>
      <c r="C30" s="413"/>
      <c r="D30" s="411" t="s">
        <v>64</v>
      </c>
      <c r="E30" s="412"/>
      <c r="F30" s="412"/>
      <c r="G30" s="412"/>
      <c r="H30" s="412"/>
      <c r="I30" s="413"/>
      <c r="J30" s="389"/>
      <c r="K30" s="85" t="s">
        <v>3</v>
      </c>
      <c r="L30" s="137">
        <v>30</v>
      </c>
      <c r="M30" s="81"/>
      <c r="N30" s="131"/>
      <c r="O30" s="447"/>
      <c r="P30" s="447"/>
      <c r="Q30" s="382"/>
      <c r="R30" s="146"/>
    </row>
    <row r="31" spans="2:28" ht="18" customHeight="1">
      <c r="B31" s="417"/>
      <c r="C31" s="419"/>
      <c r="D31" s="417"/>
      <c r="E31" s="418"/>
      <c r="F31" s="418"/>
      <c r="G31" s="418"/>
      <c r="H31" s="418"/>
      <c r="I31" s="419"/>
      <c r="J31" s="389"/>
      <c r="K31" s="85" t="s">
        <v>2</v>
      </c>
      <c r="L31" s="138">
        <v>30</v>
      </c>
      <c r="M31" s="133"/>
      <c r="N31" s="133"/>
      <c r="O31" s="84"/>
      <c r="P31" s="134"/>
      <c r="Q31" s="135"/>
    </row>
    <row r="32" spans="2:28" ht="18.75" customHeight="1">
      <c r="B32" s="440"/>
      <c r="C32" s="442"/>
      <c r="D32" s="440" t="s">
        <v>6</v>
      </c>
      <c r="E32" s="441"/>
      <c r="F32" s="441"/>
      <c r="G32" s="441"/>
      <c r="H32" s="441"/>
      <c r="I32" s="442"/>
      <c r="J32" s="433"/>
      <c r="K32" s="85" t="s">
        <v>3</v>
      </c>
      <c r="L32" s="139"/>
      <c r="M32" s="457" t="s">
        <v>7</v>
      </c>
      <c r="N32" s="458"/>
      <c r="O32" s="458"/>
      <c r="P32" s="458"/>
      <c r="Q32" s="458"/>
    </row>
    <row r="33" spans="2:53" ht="14.25" customHeight="1">
      <c r="B33" s="443"/>
      <c r="C33" s="445"/>
      <c r="D33" s="443"/>
      <c r="E33" s="444"/>
      <c r="F33" s="444"/>
      <c r="G33" s="444"/>
      <c r="H33" s="444"/>
      <c r="I33" s="445"/>
      <c r="J33" s="433"/>
      <c r="K33" s="85" t="s">
        <v>2</v>
      </c>
      <c r="L33" s="138"/>
      <c r="M33" s="456" t="s">
        <v>5</v>
      </c>
      <c r="N33" s="456"/>
      <c r="O33" s="456"/>
      <c r="P33" s="456"/>
      <c r="Q33" s="456"/>
    </row>
    <row r="34" spans="2:53" ht="15">
      <c r="B34" s="440"/>
      <c r="C34" s="442"/>
      <c r="D34" s="440" t="s">
        <v>6</v>
      </c>
      <c r="E34" s="441"/>
      <c r="F34" s="441"/>
      <c r="G34" s="441"/>
      <c r="H34" s="441"/>
      <c r="I34" s="442"/>
      <c r="J34" s="433"/>
      <c r="K34" s="85" t="s">
        <v>3</v>
      </c>
      <c r="L34" s="138"/>
      <c r="M34" s="456"/>
      <c r="N34" s="456"/>
      <c r="O34" s="456"/>
      <c r="P34" s="456"/>
      <c r="Q34" s="456"/>
    </row>
    <row r="35" spans="2:53" ht="15">
      <c r="B35" s="443"/>
      <c r="C35" s="445"/>
      <c r="D35" s="443"/>
      <c r="E35" s="444"/>
      <c r="F35" s="444"/>
      <c r="G35" s="444"/>
      <c r="H35" s="444"/>
      <c r="I35" s="445"/>
      <c r="J35" s="433"/>
      <c r="K35" s="85" t="s">
        <v>2</v>
      </c>
      <c r="L35" s="138"/>
      <c r="M35" s="455" t="s">
        <v>4</v>
      </c>
      <c r="N35" s="455"/>
      <c r="O35" s="455"/>
      <c r="P35" s="455"/>
      <c r="Q35" s="455"/>
    </row>
    <row r="36" spans="2:53" ht="15" customHeight="1">
      <c r="B36" s="411" t="s">
        <v>228</v>
      </c>
      <c r="C36" s="412"/>
      <c r="D36" s="412"/>
      <c r="E36" s="412"/>
      <c r="F36" s="412"/>
      <c r="G36" s="412"/>
      <c r="H36" s="412"/>
      <c r="I36" s="412"/>
      <c r="J36" s="412"/>
      <c r="K36" s="412"/>
      <c r="L36" s="413"/>
      <c r="M36" s="455"/>
      <c r="N36" s="455"/>
      <c r="O36" s="455"/>
      <c r="P36" s="455"/>
      <c r="Q36" s="455"/>
    </row>
    <row r="37" spans="2:53" ht="51" customHeight="1">
      <c r="B37" s="417"/>
      <c r="C37" s="418"/>
      <c r="D37" s="418"/>
      <c r="E37" s="418"/>
      <c r="F37" s="418"/>
      <c r="G37" s="418"/>
      <c r="H37" s="418"/>
      <c r="I37" s="418"/>
      <c r="J37" s="418"/>
      <c r="K37" s="418"/>
      <c r="L37" s="419"/>
      <c r="M37" s="456"/>
      <c r="N37" s="456"/>
      <c r="O37" s="456"/>
      <c r="P37" s="456"/>
      <c r="Q37" s="456"/>
    </row>
    <row r="38" spans="2:53">
      <c r="M38" s="456"/>
      <c r="N38" s="456"/>
      <c r="O38" s="456"/>
      <c r="P38" s="456"/>
      <c r="Q38" s="456"/>
    </row>
    <row r="39" spans="2:53">
      <c r="M39" s="455" t="s">
        <v>0</v>
      </c>
      <c r="N39" s="455"/>
      <c r="O39" s="455"/>
      <c r="P39" s="455"/>
      <c r="Q39" s="455"/>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row>
    <row r="40" spans="2:53">
      <c r="M40" s="455"/>
      <c r="N40" s="455"/>
      <c r="O40" s="455"/>
      <c r="P40" s="455"/>
      <c r="Q40" s="455"/>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row>
    <row r="41" spans="2:53">
      <c r="M41" s="140"/>
      <c r="N41" s="140"/>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row>
    <row r="42" spans="2:53">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row>
    <row r="43" spans="2:53">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row>
    <row r="44" spans="2:53">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row>
    <row r="45" spans="2:53">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row>
    <row r="46" spans="2:53">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row>
    <row r="47" spans="2:53">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row>
    <row r="48" spans="2:53">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row>
    <row r="49" spans="18:53">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row>
    <row r="50" spans="18:53">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row>
    <row r="51" spans="18:53">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row>
    <row r="52" spans="18:53">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row>
    <row r="53" spans="18:53">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row>
    <row r="54" spans="18:5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row>
    <row r="55" spans="18:5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row>
    <row r="56" spans="18:5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row>
    <row r="57" spans="18:5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row>
    <row r="58" spans="18: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18: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18: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18: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18: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18: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18: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row r="68" spans="18:53">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row>
    <row r="69" spans="18:53">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row>
    <row r="70" spans="18:53">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row>
    <row r="71" spans="18:53">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row>
  </sheetData>
  <mergeCells count="92">
    <mergeCell ref="C6:Q6"/>
    <mergeCell ref="D7:Q7"/>
    <mergeCell ref="D8:Q8"/>
    <mergeCell ref="B9:C9"/>
    <mergeCell ref="D9:I9"/>
    <mergeCell ref="J9:L14"/>
    <mergeCell ref="M9:Q9"/>
    <mergeCell ref="B12:C12"/>
    <mergeCell ref="D12:I12"/>
    <mergeCell ref="B2:C5"/>
    <mergeCell ref="D2:K3"/>
    <mergeCell ref="L2:O2"/>
    <mergeCell ref="P2:Q5"/>
    <mergeCell ref="L3:O3"/>
    <mergeCell ref="D4:K5"/>
    <mergeCell ref="L4:O4"/>
    <mergeCell ref="L5:O5"/>
    <mergeCell ref="N12:P12"/>
    <mergeCell ref="N13:P13"/>
    <mergeCell ref="N14:P14"/>
    <mergeCell ref="G15:G20"/>
    <mergeCell ref="U12:W12"/>
    <mergeCell ref="U13:W13"/>
    <mergeCell ref="D14:I14"/>
    <mergeCell ref="T9:X9"/>
    <mergeCell ref="B10:C10"/>
    <mergeCell ref="D10:I10"/>
    <mergeCell ref="N10:P10"/>
    <mergeCell ref="B11:C11"/>
    <mergeCell ref="D11:I11"/>
    <mergeCell ref="N11:P11"/>
    <mergeCell ref="U11:W11"/>
    <mergeCell ref="U14:V14"/>
    <mergeCell ref="B15:B20"/>
    <mergeCell ref="C15:C20"/>
    <mergeCell ref="D15:D20"/>
    <mergeCell ref="E15:E20"/>
    <mergeCell ref="F15:F20"/>
    <mergeCell ref="H15:H20"/>
    <mergeCell ref="I15:L19"/>
    <mergeCell ref="U15:V15"/>
    <mergeCell ref="U19:V19"/>
    <mergeCell ref="U20:V20"/>
    <mergeCell ref="N15:P15"/>
    <mergeCell ref="M22:M23"/>
    <mergeCell ref="M24:M25"/>
    <mergeCell ref="B13:C13"/>
    <mergeCell ref="D13:I13"/>
    <mergeCell ref="N19:P19"/>
    <mergeCell ref="C24:C25"/>
    <mergeCell ref="N16:P16"/>
    <mergeCell ref="N17:P17"/>
    <mergeCell ref="N18:P18"/>
    <mergeCell ref="M20:N20"/>
    <mergeCell ref="O20:P20"/>
    <mergeCell ref="B24:B25"/>
    <mergeCell ref="P24:P25"/>
    <mergeCell ref="E24:E25"/>
    <mergeCell ref="M33:Q34"/>
    <mergeCell ref="Q29:Q30"/>
    <mergeCell ref="B26:B27"/>
    <mergeCell ref="C26:C27"/>
    <mergeCell ref="E26:E27"/>
    <mergeCell ref="O29:O30"/>
    <mergeCell ref="P29:P30"/>
    <mergeCell ref="K29:L29"/>
    <mergeCell ref="M32:Q32"/>
    <mergeCell ref="B30:C31"/>
    <mergeCell ref="D30:I31"/>
    <mergeCell ref="J30:J31"/>
    <mergeCell ref="B36:L37"/>
    <mergeCell ref="M39:Q40"/>
    <mergeCell ref="E22:E23"/>
    <mergeCell ref="C22:C23"/>
    <mergeCell ref="B22:B23"/>
    <mergeCell ref="B32:C33"/>
    <mergeCell ref="D32:I33"/>
    <mergeCell ref="J32:J33"/>
    <mergeCell ref="M35:Q36"/>
    <mergeCell ref="B34:C35"/>
    <mergeCell ref="D34:I35"/>
    <mergeCell ref="J34:J35"/>
    <mergeCell ref="M37:Q38"/>
    <mergeCell ref="B29:C29"/>
    <mergeCell ref="D29:I29"/>
    <mergeCell ref="P22:P23"/>
    <mergeCell ref="Q22:Q23"/>
    <mergeCell ref="Q24:Q25"/>
    <mergeCell ref="N22:N23"/>
    <mergeCell ref="N24:N25"/>
    <mergeCell ref="O22:O23"/>
    <mergeCell ref="O24:O2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40"/>
  <sheetViews>
    <sheetView topLeftCell="A13" zoomScale="80" zoomScaleNormal="80" workbookViewId="0">
      <selection activeCell="J20" sqref="J20"/>
    </sheetView>
  </sheetViews>
  <sheetFormatPr baseColWidth="10" defaultRowHeight="14.25"/>
  <cols>
    <col min="1" max="1" width="11.42578125" style="97"/>
    <col min="2" max="2" width="24.7109375" style="97" customWidth="1"/>
    <col min="3" max="3" width="39.5703125" style="97" customWidth="1"/>
    <col min="4" max="5" width="11.42578125" style="97"/>
    <col min="6" max="6" width="11.5703125" style="97" bestFit="1" customWidth="1"/>
    <col min="7" max="7" width="11.42578125" style="97"/>
    <col min="8" max="9" width="17.140625" style="97" bestFit="1" customWidth="1"/>
    <col min="10" max="11" width="11.42578125" style="97"/>
    <col min="12" max="12" width="11.5703125" style="97" bestFit="1" customWidth="1"/>
    <col min="13" max="13" width="11.42578125" style="97"/>
    <col min="14" max="14" width="15.7109375" style="97" customWidth="1"/>
    <col min="15" max="16" width="11.42578125" style="97"/>
    <col min="17" max="17" width="17" style="97" customWidth="1"/>
    <col min="18" max="16384" width="11.42578125" style="97"/>
  </cols>
  <sheetData>
    <row r="1" spans="2:28" s="73" customFormat="1" ht="22.5" customHeight="1">
      <c r="M1" s="98"/>
      <c r="N1" s="98"/>
    </row>
    <row r="2" spans="2:28" s="148" customFormat="1" ht="23.25" customHeight="1">
      <c r="B2" s="491"/>
      <c r="C2" s="491"/>
      <c r="D2" s="492" t="s">
        <v>286</v>
      </c>
      <c r="E2" s="493"/>
      <c r="F2" s="493"/>
      <c r="G2" s="493"/>
      <c r="H2" s="493"/>
      <c r="I2" s="493"/>
      <c r="J2" s="493"/>
      <c r="K2" s="494"/>
      <c r="L2" s="498" t="s">
        <v>287</v>
      </c>
      <c r="M2" s="499"/>
      <c r="N2" s="499"/>
      <c r="O2" s="500"/>
      <c r="P2" s="501"/>
      <c r="Q2" s="502"/>
      <c r="R2" s="177"/>
    </row>
    <row r="3" spans="2:28" s="148" customFormat="1" ht="23.25" customHeight="1">
      <c r="B3" s="491"/>
      <c r="C3" s="491"/>
      <c r="D3" s="495"/>
      <c r="E3" s="496"/>
      <c r="F3" s="496"/>
      <c r="G3" s="496"/>
      <c r="H3" s="496"/>
      <c r="I3" s="496"/>
      <c r="J3" s="496"/>
      <c r="K3" s="497"/>
      <c r="L3" s="498" t="s">
        <v>288</v>
      </c>
      <c r="M3" s="499"/>
      <c r="N3" s="499"/>
      <c r="O3" s="500"/>
      <c r="P3" s="503"/>
      <c r="Q3" s="504"/>
      <c r="R3" s="177"/>
    </row>
    <row r="4" spans="2:28" s="148" customFormat="1" ht="23.25" customHeight="1">
      <c r="B4" s="491"/>
      <c r="C4" s="491"/>
      <c r="D4" s="492" t="s">
        <v>289</v>
      </c>
      <c r="E4" s="493"/>
      <c r="F4" s="493"/>
      <c r="G4" s="493"/>
      <c r="H4" s="493"/>
      <c r="I4" s="493"/>
      <c r="J4" s="493"/>
      <c r="K4" s="494"/>
      <c r="L4" s="498" t="s">
        <v>290</v>
      </c>
      <c r="M4" s="499"/>
      <c r="N4" s="499"/>
      <c r="O4" s="500"/>
      <c r="P4" s="503"/>
      <c r="Q4" s="504"/>
      <c r="R4" s="177"/>
    </row>
    <row r="5" spans="2:28" s="148" customFormat="1" ht="23.25" customHeight="1">
      <c r="B5" s="491"/>
      <c r="C5" s="491"/>
      <c r="D5" s="495"/>
      <c r="E5" s="496"/>
      <c r="F5" s="496"/>
      <c r="G5" s="496"/>
      <c r="H5" s="496"/>
      <c r="I5" s="496"/>
      <c r="J5" s="496"/>
      <c r="K5" s="497"/>
      <c r="L5" s="498" t="s">
        <v>291</v>
      </c>
      <c r="M5" s="499"/>
      <c r="N5" s="499"/>
      <c r="O5" s="500"/>
      <c r="P5" s="505"/>
      <c r="Q5" s="506"/>
      <c r="R5" s="177"/>
    </row>
    <row r="6" spans="2:28" s="73" customFormat="1" ht="23.25" customHeight="1">
      <c r="C6" s="395"/>
      <c r="D6" s="395"/>
      <c r="E6" s="395"/>
      <c r="F6" s="395"/>
      <c r="G6" s="395"/>
      <c r="H6" s="395"/>
      <c r="I6" s="395"/>
      <c r="J6" s="395"/>
      <c r="K6" s="395"/>
      <c r="L6" s="395"/>
      <c r="M6" s="395"/>
      <c r="N6" s="395"/>
      <c r="O6" s="395"/>
      <c r="P6" s="395"/>
      <c r="Q6" s="395"/>
      <c r="R6" s="99"/>
    </row>
    <row r="7" spans="2:28" s="73" customFormat="1" ht="31.5" customHeight="1">
      <c r="B7" s="74" t="s">
        <v>37</v>
      </c>
      <c r="C7" s="74" t="s">
        <v>46</v>
      </c>
      <c r="D7" s="401" t="s">
        <v>47</v>
      </c>
      <c r="E7" s="402"/>
      <c r="F7" s="402"/>
      <c r="G7" s="402"/>
      <c r="H7" s="402"/>
      <c r="I7" s="402"/>
      <c r="J7" s="402"/>
      <c r="K7" s="402"/>
      <c r="L7" s="402"/>
      <c r="M7" s="402"/>
      <c r="N7" s="402"/>
      <c r="O7" s="402"/>
      <c r="P7" s="402"/>
      <c r="Q7" s="403"/>
      <c r="R7" s="99"/>
    </row>
    <row r="8" spans="2:28" s="73" customFormat="1" ht="36" customHeight="1">
      <c r="B8" s="74" t="s">
        <v>26</v>
      </c>
      <c r="C8" s="74"/>
      <c r="D8" s="396" t="s">
        <v>282</v>
      </c>
      <c r="E8" s="396"/>
      <c r="F8" s="396"/>
      <c r="G8" s="396"/>
      <c r="H8" s="396"/>
      <c r="I8" s="396"/>
      <c r="J8" s="396"/>
      <c r="K8" s="396"/>
      <c r="L8" s="396"/>
      <c r="M8" s="396"/>
      <c r="N8" s="396"/>
      <c r="O8" s="396"/>
      <c r="P8" s="396"/>
      <c r="Q8" s="396"/>
    </row>
    <row r="9" spans="2:28" s="73" customFormat="1" ht="36" customHeight="1">
      <c r="B9" s="397" t="s">
        <v>49</v>
      </c>
      <c r="C9" s="398"/>
      <c r="D9" s="405"/>
      <c r="E9" s="405"/>
      <c r="F9" s="405"/>
      <c r="G9" s="405"/>
      <c r="H9" s="405"/>
      <c r="I9" s="406"/>
      <c r="J9" s="411" t="s">
        <v>158</v>
      </c>
      <c r="K9" s="412"/>
      <c r="L9" s="413"/>
      <c r="M9" s="420" t="s">
        <v>25</v>
      </c>
      <c r="N9" s="421"/>
      <c r="O9" s="421"/>
      <c r="P9" s="421"/>
      <c r="Q9" s="422"/>
      <c r="R9" s="100"/>
      <c r="T9" s="404"/>
      <c r="U9" s="404"/>
      <c r="V9" s="404"/>
      <c r="W9" s="404"/>
      <c r="X9" s="404"/>
    </row>
    <row r="10" spans="2:28" s="73" customFormat="1" ht="36" customHeight="1">
      <c r="B10" s="397" t="s">
        <v>156</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s="73" customFormat="1" ht="31.5" customHeight="1">
      <c r="B11" s="399" t="s">
        <v>157</v>
      </c>
      <c r="C11" s="400"/>
      <c r="D11" s="408"/>
      <c r="E11" s="408"/>
      <c r="F11" s="408"/>
      <c r="G11" s="408"/>
      <c r="H11" s="408"/>
      <c r="I11" s="409"/>
      <c r="J11" s="414"/>
      <c r="K11" s="415"/>
      <c r="L11" s="416"/>
      <c r="M11" s="142" t="s">
        <v>154</v>
      </c>
      <c r="N11" s="488" t="s">
        <v>155</v>
      </c>
      <c r="O11" s="488"/>
      <c r="P11" s="488"/>
      <c r="Q11" s="143">
        <v>17500000</v>
      </c>
      <c r="R11" s="100"/>
      <c r="T11" s="102"/>
      <c r="U11" s="410"/>
      <c r="V11" s="410"/>
      <c r="W11" s="410"/>
      <c r="X11" s="102"/>
      <c r="Z11" s="75"/>
      <c r="AA11" s="75"/>
    </row>
    <row r="12" spans="2:28" s="73" customFormat="1" ht="74.25" customHeight="1">
      <c r="B12" s="430"/>
      <c r="C12" s="431"/>
      <c r="D12" s="408"/>
      <c r="E12" s="408"/>
      <c r="F12" s="408"/>
      <c r="G12" s="408"/>
      <c r="H12" s="408"/>
      <c r="I12" s="409"/>
      <c r="J12" s="414"/>
      <c r="K12" s="415"/>
      <c r="L12" s="416"/>
      <c r="M12" s="141" t="s">
        <v>212</v>
      </c>
      <c r="N12" s="472" t="s">
        <v>273</v>
      </c>
      <c r="O12" s="472"/>
      <c r="P12" s="472"/>
      <c r="Q12" s="178">
        <v>22800000</v>
      </c>
      <c r="R12" s="100"/>
      <c r="T12" s="105"/>
      <c r="U12" s="426"/>
      <c r="V12" s="426"/>
      <c r="W12" s="426"/>
      <c r="X12" s="106"/>
      <c r="Z12" s="76"/>
      <c r="AA12" s="77"/>
      <c r="AB12" s="78"/>
    </row>
    <row r="13" spans="2:28" s="73" customFormat="1" ht="74.25" customHeight="1">
      <c r="B13" s="385" t="s">
        <v>218</v>
      </c>
      <c r="C13" s="386"/>
      <c r="D13" s="405"/>
      <c r="E13" s="405"/>
      <c r="F13" s="405"/>
      <c r="G13" s="405"/>
      <c r="H13" s="405"/>
      <c r="I13" s="406"/>
      <c r="J13" s="414"/>
      <c r="K13" s="415"/>
      <c r="L13" s="416"/>
      <c r="M13" s="141" t="s">
        <v>213</v>
      </c>
      <c r="N13" s="472" t="s">
        <v>273</v>
      </c>
      <c r="O13" s="472"/>
      <c r="P13" s="472"/>
      <c r="Q13" s="179">
        <v>15000000</v>
      </c>
      <c r="R13" s="100"/>
      <c r="T13" s="105"/>
      <c r="U13" s="426"/>
      <c r="V13" s="426"/>
      <c r="W13" s="426"/>
      <c r="X13" s="106"/>
      <c r="Z13" s="76"/>
      <c r="AA13" s="77"/>
      <c r="AB13" s="78"/>
    </row>
    <row r="14" spans="2:28" s="73" customFormat="1" ht="28.5" customHeight="1">
      <c r="B14" s="109" t="s">
        <v>159</v>
      </c>
      <c r="C14" s="110"/>
      <c r="D14" s="387"/>
      <c r="E14" s="387"/>
      <c r="F14" s="387"/>
      <c r="G14" s="387"/>
      <c r="H14" s="387"/>
      <c r="I14" s="388"/>
      <c r="J14" s="417"/>
      <c r="K14" s="418"/>
      <c r="L14" s="419"/>
      <c r="M14" s="111"/>
      <c r="N14" s="427"/>
      <c r="O14" s="428"/>
      <c r="P14" s="429"/>
      <c r="Q14" s="112"/>
      <c r="R14" s="100"/>
      <c r="T14" s="113"/>
      <c r="U14" s="426"/>
      <c r="V14" s="426"/>
      <c r="W14" s="114"/>
      <c r="X14" s="106"/>
      <c r="Y14" s="79"/>
      <c r="Z14" s="76"/>
      <c r="AA14" s="77"/>
      <c r="AB14" s="78"/>
    </row>
    <row r="15" spans="2:28" s="73" customFormat="1" ht="28.5" customHeight="1">
      <c r="B15" s="391" t="s">
        <v>35</v>
      </c>
      <c r="C15" s="433" t="s">
        <v>33</v>
      </c>
      <c r="D15" s="389" t="s">
        <v>292</v>
      </c>
      <c r="E15" s="389" t="s">
        <v>21</v>
      </c>
      <c r="F15" s="389" t="s">
        <v>45</v>
      </c>
      <c r="G15" s="434" t="s">
        <v>293</v>
      </c>
      <c r="H15" s="389" t="s">
        <v>36</v>
      </c>
      <c r="I15" s="449" t="s">
        <v>34</v>
      </c>
      <c r="J15" s="450"/>
      <c r="K15" s="450"/>
      <c r="L15" s="451"/>
      <c r="M15" s="389" t="s">
        <v>20</v>
      </c>
      <c r="N15" s="389"/>
      <c r="O15" s="390" t="s">
        <v>19</v>
      </c>
      <c r="P15" s="390"/>
      <c r="Q15" s="390"/>
      <c r="T15" s="115"/>
      <c r="U15" s="432"/>
      <c r="V15" s="432"/>
      <c r="X15" s="106"/>
      <c r="Z15" s="76"/>
      <c r="AA15" s="77"/>
      <c r="AB15" s="78"/>
    </row>
    <row r="16" spans="2:28" s="73" customFormat="1" ht="33.75" customHeight="1">
      <c r="B16" s="392"/>
      <c r="C16" s="433"/>
      <c r="D16" s="389"/>
      <c r="E16" s="389"/>
      <c r="F16" s="389"/>
      <c r="G16" s="389"/>
      <c r="H16" s="389"/>
      <c r="I16" s="452"/>
      <c r="J16" s="453"/>
      <c r="K16" s="453"/>
      <c r="L16" s="454"/>
      <c r="M16" s="389"/>
      <c r="N16" s="389"/>
      <c r="O16" s="389" t="s">
        <v>18</v>
      </c>
      <c r="P16" s="389" t="s">
        <v>17</v>
      </c>
      <c r="Q16" s="433" t="s">
        <v>16</v>
      </c>
      <c r="T16" s="79"/>
      <c r="U16" s="432"/>
      <c r="V16" s="432"/>
      <c r="X16" s="77"/>
      <c r="Z16" s="76"/>
      <c r="AA16" s="77"/>
      <c r="AB16" s="78"/>
    </row>
    <row r="17" spans="2:28" s="73" customFormat="1" ht="39.75" customHeight="1">
      <c r="B17" s="393"/>
      <c r="C17" s="433"/>
      <c r="D17" s="389"/>
      <c r="E17" s="389"/>
      <c r="F17" s="389"/>
      <c r="G17" s="389"/>
      <c r="H17" s="389"/>
      <c r="I17" s="116" t="s">
        <v>15</v>
      </c>
      <c r="J17" s="116" t="s">
        <v>14</v>
      </c>
      <c r="K17" s="116" t="s">
        <v>13</v>
      </c>
      <c r="L17" s="117" t="s">
        <v>12</v>
      </c>
      <c r="M17" s="94" t="s">
        <v>11</v>
      </c>
      <c r="N17" s="93" t="s">
        <v>10</v>
      </c>
      <c r="O17" s="389"/>
      <c r="P17" s="389"/>
      <c r="Q17" s="433"/>
      <c r="T17" s="79"/>
      <c r="U17" s="432"/>
      <c r="V17" s="432"/>
      <c r="X17" s="77"/>
      <c r="Z17" s="76"/>
      <c r="AA17" s="77"/>
      <c r="AB17" s="78"/>
    </row>
    <row r="18" spans="2:28" s="73" customFormat="1" ht="81.75" customHeight="1">
      <c r="B18" s="180" t="s">
        <v>257</v>
      </c>
      <c r="C18" s="507" t="s">
        <v>260</v>
      </c>
      <c r="D18" s="93" t="s">
        <v>3</v>
      </c>
      <c r="E18" s="391" t="s">
        <v>59</v>
      </c>
      <c r="F18" s="93">
        <v>1</v>
      </c>
      <c r="G18" s="93" t="s">
        <v>3</v>
      </c>
      <c r="H18" s="186">
        <f>22800000</f>
        <v>22800000</v>
      </c>
      <c r="I18" s="187">
        <f>+H18</f>
        <v>22800000</v>
      </c>
      <c r="J18" s="116"/>
      <c r="K18" s="116"/>
      <c r="L18" s="117"/>
      <c r="M18" s="80">
        <v>45292</v>
      </c>
      <c r="N18" s="80">
        <v>45657</v>
      </c>
      <c r="O18" s="191">
        <f>+F19/F18</f>
        <v>1</v>
      </c>
      <c r="P18" s="191">
        <f>+H19/H18</f>
        <v>1</v>
      </c>
      <c r="Q18" s="192">
        <f>+O18*O18/P18</f>
        <v>1</v>
      </c>
      <c r="T18" s="79"/>
      <c r="U18" s="122"/>
      <c r="V18" s="122"/>
      <c r="X18" s="77"/>
      <c r="Z18" s="76"/>
      <c r="AA18" s="77"/>
      <c r="AB18" s="78"/>
    </row>
    <row r="19" spans="2:28" s="73" customFormat="1" ht="39.75" customHeight="1">
      <c r="B19" s="181"/>
      <c r="C19" s="508"/>
      <c r="D19" s="93" t="s">
        <v>2</v>
      </c>
      <c r="E19" s="393"/>
      <c r="F19" s="93">
        <v>1</v>
      </c>
      <c r="G19" s="93" t="s">
        <v>40</v>
      </c>
      <c r="H19" s="188">
        <f>+H18</f>
        <v>22800000</v>
      </c>
      <c r="I19" s="183"/>
      <c r="J19" s="116"/>
      <c r="K19" s="116"/>
      <c r="L19" s="117"/>
      <c r="M19" s="103"/>
      <c r="N19" s="129"/>
      <c r="O19" s="191"/>
      <c r="P19" s="191"/>
      <c r="Q19" s="192"/>
      <c r="T19" s="79"/>
      <c r="U19" s="122"/>
      <c r="V19" s="122"/>
      <c r="X19" s="77"/>
      <c r="Z19" s="76"/>
      <c r="AA19" s="77"/>
      <c r="AB19" s="78"/>
    </row>
    <row r="20" spans="2:28" s="73" customFormat="1" ht="39.75" customHeight="1">
      <c r="B20" s="507" t="s">
        <v>259</v>
      </c>
      <c r="C20" s="507" t="s">
        <v>261</v>
      </c>
      <c r="D20" s="93" t="s">
        <v>3</v>
      </c>
      <c r="E20" s="391" t="s">
        <v>59</v>
      </c>
      <c r="F20" s="93">
        <v>1</v>
      </c>
      <c r="G20" s="93" t="s">
        <v>3</v>
      </c>
      <c r="H20" s="189">
        <v>15000000</v>
      </c>
      <c r="I20" s="187">
        <f>+H20</f>
        <v>15000000</v>
      </c>
      <c r="J20" s="116"/>
      <c r="K20" s="116"/>
      <c r="L20" s="117"/>
      <c r="M20" s="80">
        <v>45292</v>
      </c>
      <c r="N20" s="80">
        <v>45657</v>
      </c>
      <c r="O20" s="191">
        <f>+F21/F20</f>
        <v>1</v>
      </c>
      <c r="P20" s="191">
        <f>+H21/H20</f>
        <v>0</v>
      </c>
      <c r="Q20" s="192">
        <v>0</v>
      </c>
      <c r="T20" s="79"/>
      <c r="U20" s="122"/>
      <c r="V20" s="122"/>
      <c r="X20" s="77"/>
      <c r="Z20" s="76"/>
      <c r="AA20" s="77"/>
      <c r="AB20" s="78"/>
    </row>
    <row r="21" spans="2:28" s="73" customFormat="1" ht="60" customHeight="1">
      <c r="B21" s="508"/>
      <c r="C21" s="508"/>
      <c r="D21" s="93" t="s">
        <v>2</v>
      </c>
      <c r="E21" s="393"/>
      <c r="F21" s="93">
        <v>1</v>
      </c>
      <c r="G21" s="93" t="s">
        <v>40</v>
      </c>
      <c r="H21" s="190">
        <v>0</v>
      </c>
      <c r="I21" s="187">
        <v>0</v>
      </c>
      <c r="J21" s="116"/>
      <c r="K21" s="116"/>
      <c r="L21" s="117"/>
      <c r="M21" s="94"/>
      <c r="N21" s="93"/>
      <c r="O21" s="93"/>
      <c r="P21" s="93"/>
      <c r="Q21" s="94"/>
      <c r="T21" s="79"/>
      <c r="U21" s="122"/>
      <c r="V21" s="122"/>
      <c r="X21" s="77"/>
      <c r="Z21" s="76"/>
      <c r="AA21" s="77"/>
      <c r="AB21" s="78"/>
    </row>
    <row r="22" spans="2:28" s="73" customFormat="1" ht="15">
      <c r="B22" s="382"/>
      <c r="C22" s="448" t="s">
        <v>9</v>
      </c>
      <c r="D22" s="94" t="s">
        <v>3</v>
      </c>
      <c r="E22" s="437"/>
      <c r="F22" s="129"/>
      <c r="G22" s="94" t="s">
        <v>3</v>
      </c>
      <c r="H22" s="130">
        <f>+I22</f>
        <v>37800000</v>
      </c>
      <c r="I22" s="130">
        <f>+I18+I20</f>
        <v>37800000</v>
      </c>
      <c r="J22" s="81"/>
      <c r="K22" s="81"/>
      <c r="L22" s="81"/>
      <c r="M22" s="81"/>
      <c r="N22" s="131"/>
      <c r="O22" s="447"/>
      <c r="P22" s="447"/>
      <c r="Q22" s="382"/>
    </row>
    <row r="23" spans="2:28" s="73" customFormat="1" ht="15">
      <c r="B23" s="382"/>
      <c r="C23" s="448"/>
      <c r="D23" s="94" t="s">
        <v>2</v>
      </c>
      <c r="E23" s="438"/>
      <c r="F23" s="129"/>
      <c r="G23" s="94" t="s">
        <v>40</v>
      </c>
      <c r="H23" s="126">
        <f>+H19+H21</f>
        <v>22800000</v>
      </c>
      <c r="I23" s="81"/>
      <c r="J23" s="81"/>
      <c r="K23" s="132"/>
      <c r="L23" s="81"/>
      <c r="M23" s="81"/>
      <c r="N23" s="131"/>
      <c r="O23" s="447"/>
      <c r="P23" s="447"/>
      <c r="Q23" s="382"/>
    </row>
    <row r="24" spans="2:28" s="73" customFormat="1">
      <c r="D24" s="82"/>
      <c r="H24" s="83"/>
      <c r="I24" s="84"/>
      <c r="J24" s="76"/>
      <c r="K24" s="76"/>
      <c r="L24" s="76"/>
      <c r="M24" s="133"/>
      <c r="N24" s="133"/>
      <c r="O24" s="84"/>
      <c r="P24" s="134"/>
      <c r="Q24" s="135"/>
      <c r="R24" s="134"/>
    </row>
    <row r="25" spans="2:28" s="73" customFormat="1" ht="30">
      <c r="B25" s="459" t="s">
        <v>42</v>
      </c>
      <c r="C25" s="459"/>
      <c r="D25" s="446" t="s">
        <v>8</v>
      </c>
      <c r="E25" s="446"/>
      <c r="F25" s="446"/>
      <c r="G25" s="446"/>
      <c r="H25" s="446"/>
      <c r="I25" s="446"/>
      <c r="J25" s="136" t="s">
        <v>43</v>
      </c>
      <c r="K25" s="446" t="s">
        <v>44</v>
      </c>
      <c r="L25" s="446"/>
      <c r="M25" s="457" t="s">
        <v>7</v>
      </c>
      <c r="N25" s="458"/>
      <c r="O25" s="458"/>
      <c r="P25" s="458"/>
      <c r="Q25" s="458"/>
    </row>
    <row r="26" spans="2:28" s="73" customFormat="1" ht="26.25" customHeight="1">
      <c r="B26" s="411" t="s">
        <v>65</v>
      </c>
      <c r="C26" s="413"/>
      <c r="D26" s="411" t="s">
        <v>160</v>
      </c>
      <c r="E26" s="412"/>
      <c r="F26" s="412"/>
      <c r="G26" s="412"/>
      <c r="H26" s="412"/>
      <c r="I26" s="413"/>
      <c r="J26" s="389"/>
      <c r="K26" s="85" t="s">
        <v>3</v>
      </c>
      <c r="L26" s="137"/>
      <c r="M26" s="456" t="s">
        <v>5</v>
      </c>
      <c r="N26" s="456"/>
      <c r="O26" s="456"/>
      <c r="P26" s="456"/>
      <c r="Q26" s="456"/>
    </row>
    <row r="27" spans="2:28" s="73" customFormat="1" ht="18" customHeight="1">
      <c r="B27" s="417"/>
      <c r="C27" s="419"/>
      <c r="D27" s="417"/>
      <c r="E27" s="418"/>
      <c r="F27" s="418"/>
      <c r="G27" s="418"/>
      <c r="H27" s="418"/>
      <c r="I27" s="419"/>
      <c r="J27" s="389"/>
      <c r="K27" s="85" t="s">
        <v>2</v>
      </c>
      <c r="L27" s="138"/>
      <c r="M27" s="456"/>
      <c r="N27" s="456"/>
      <c r="O27" s="456"/>
      <c r="P27" s="456"/>
      <c r="Q27" s="456"/>
    </row>
    <row r="28" spans="2:28" s="73" customFormat="1" ht="18.75" customHeight="1">
      <c r="B28" s="440"/>
      <c r="C28" s="442"/>
      <c r="D28" s="440" t="s">
        <v>6</v>
      </c>
      <c r="E28" s="441"/>
      <c r="F28" s="441"/>
      <c r="G28" s="441"/>
      <c r="H28" s="441"/>
      <c r="I28" s="442"/>
      <c r="J28" s="433"/>
      <c r="K28" s="85" t="s">
        <v>3</v>
      </c>
      <c r="L28" s="139"/>
      <c r="M28" s="455" t="s">
        <v>4</v>
      </c>
      <c r="N28" s="455"/>
      <c r="O28" s="455"/>
      <c r="P28" s="455"/>
      <c r="Q28" s="455"/>
    </row>
    <row r="29" spans="2:28" s="73" customFormat="1" ht="14.25" customHeight="1">
      <c r="B29" s="443"/>
      <c r="C29" s="445"/>
      <c r="D29" s="443"/>
      <c r="E29" s="444"/>
      <c r="F29" s="444"/>
      <c r="G29" s="444"/>
      <c r="H29" s="444"/>
      <c r="I29" s="445"/>
      <c r="J29" s="433"/>
      <c r="K29" s="85" t="s">
        <v>2</v>
      </c>
      <c r="L29" s="138"/>
      <c r="M29" s="455"/>
      <c r="N29" s="455"/>
      <c r="O29" s="455"/>
      <c r="P29" s="455"/>
      <c r="Q29" s="455"/>
    </row>
    <row r="30" spans="2:28" s="73" customFormat="1" ht="15">
      <c r="B30" s="440"/>
      <c r="C30" s="442"/>
      <c r="D30" s="440" t="s">
        <v>6</v>
      </c>
      <c r="E30" s="441"/>
      <c r="F30" s="441"/>
      <c r="G30" s="441"/>
      <c r="H30" s="441"/>
      <c r="I30" s="442"/>
      <c r="J30" s="433"/>
      <c r="K30" s="85" t="s">
        <v>3</v>
      </c>
      <c r="L30" s="138"/>
      <c r="M30" s="456"/>
      <c r="N30" s="456"/>
      <c r="O30" s="456"/>
      <c r="P30" s="456"/>
      <c r="Q30" s="456"/>
    </row>
    <row r="31" spans="2:28" s="73" customFormat="1" ht="15">
      <c r="B31" s="443"/>
      <c r="C31" s="445"/>
      <c r="D31" s="443"/>
      <c r="E31" s="444"/>
      <c r="F31" s="444"/>
      <c r="G31" s="444"/>
      <c r="H31" s="444"/>
      <c r="I31" s="445"/>
      <c r="J31" s="433"/>
      <c r="K31" s="85" t="s">
        <v>2</v>
      </c>
      <c r="L31" s="138"/>
      <c r="M31" s="456"/>
      <c r="N31" s="456"/>
      <c r="O31" s="456"/>
      <c r="P31" s="456"/>
      <c r="Q31" s="456"/>
    </row>
    <row r="32" spans="2:28" s="73" customFormat="1" ht="15" customHeight="1">
      <c r="B32" s="411" t="s">
        <v>1</v>
      </c>
      <c r="C32" s="412"/>
      <c r="D32" s="412"/>
      <c r="E32" s="412"/>
      <c r="F32" s="412"/>
      <c r="G32" s="412"/>
      <c r="H32" s="412"/>
      <c r="I32" s="412"/>
      <c r="J32" s="412"/>
      <c r="K32" s="412"/>
      <c r="L32" s="413"/>
      <c r="M32" s="455" t="s">
        <v>0</v>
      </c>
      <c r="N32" s="455"/>
      <c r="O32" s="455"/>
      <c r="P32" s="455"/>
      <c r="Q32" s="455"/>
    </row>
    <row r="33" spans="2:53" s="73" customFormat="1" ht="29.25" customHeight="1">
      <c r="B33" s="417"/>
      <c r="C33" s="418"/>
      <c r="D33" s="418"/>
      <c r="E33" s="418"/>
      <c r="F33" s="418"/>
      <c r="G33" s="418"/>
      <c r="H33" s="418"/>
      <c r="I33" s="418"/>
      <c r="J33" s="418"/>
      <c r="K33" s="418"/>
      <c r="L33" s="419"/>
      <c r="M33" s="455"/>
      <c r="N33" s="455"/>
      <c r="O33" s="455"/>
      <c r="P33" s="455"/>
      <c r="Q33" s="455"/>
    </row>
    <row r="34" spans="2:53" s="73" customFormat="1">
      <c r="M34" s="140"/>
      <c r="N34" s="140"/>
    </row>
    <row r="35" spans="2:53" s="73" customFormat="1">
      <c r="M35" s="98"/>
      <c r="N35" s="98"/>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row>
    <row r="36" spans="2:53" s="73" customFormat="1">
      <c r="M36" s="98"/>
      <c r="N36" s="98"/>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row>
    <row r="37" spans="2:53" s="73" customFormat="1">
      <c r="M37" s="98"/>
      <c r="N37" s="98"/>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row>
    <row r="38" spans="2:53" s="73" customFormat="1">
      <c r="M38" s="98"/>
      <c r="N38" s="98"/>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row>
    <row r="39" spans="2:53" s="73" customFormat="1">
      <c r="M39" s="98"/>
      <c r="N39" s="98"/>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row>
    <row r="40" spans="2:53" s="73" customFormat="1">
      <c r="M40" s="98"/>
      <c r="N40" s="98"/>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row>
  </sheetData>
  <mergeCells count="79">
    <mergeCell ref="B30:C31"/>
    <mergeCell ref="D30:I31"/>
    <mergeCell ref="J30:J31"/>
    <mergeCell ref="M30:Q31"/>
    <mergeCell ref="B32:L33"/>
    <mergeCell ref="M32:Q33"/>
    <mergeCell ref="B26:C27"/>
    <mergeCell ref="D26:I27"/>
    <mergeCell ref="J26:J27"/>
    <mergeCell ref="M26:Q27"/>
    <mergeCell ref="B28:C29"/>
    <mergeCell ref="D28:I29"/>
    <mergeCell ref="J28:J29"/>
    <mergeCell ref="M28:Q29"/>
    <mergeCell ref="O22:O23"/>
    <mergeCell ref="P22:P23"/>
    <mergeCell ref="Q22:Q23"/>
    <mergeCell ref="B25:C25"/>
    <mergeCell ref="D25:I25"/>
    <mergeCell ref="K25:L25"/>
    <mergeCell ref="M25:Q25"/>
    <mergeCell ref="C18:C19"/>
    <mergeCell ref="E18:E19"/>
    <mergeCell ref="C20:C21"/>
    <mergeCell ref="E20:E21"/>
    <mergeCell ref="B22:B23"/>
    <mergeCell ref="C22:C23"/>
    <mergeCell ref="E22:E23"/>
    <mergeCell ref="B20:B21"/>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81"/>
  <sheetViews>
    <sheetView topLeftCell="E21" zoomScale="80" zoomScaleNormal="80" workbookViewId="0">
      <selection activeCell="P18" sqref="P18:P32"/>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3.85546875" style="73" customWidth="1"/>
    <col min="6" max="6" width="26.7109375" style="73" customWidth="1"/>
    <col min="7" max="7" width="18" style="73" customWidth="1"/>
    <col min="8" max="8" width="30.140625" style="73" customWidth="1"/>
    <col min="9" max="9" width="22.7109375" style="73" customWidth="1"/>
    <col min="10" max="10" width="20.85546875" style="73" customWidth="1"/>
    <col min="11" max="11" width="13.5703125" style="73" customWidth="1"/>
    <col min="12" max="12" width="15.85546875" style="73" customWidth="1"/>
    <col min="13" max="13" width="20.7109375" style="98" customWidth="1"/>
    <col min="14" max="14" width="21.140625" style="98" customWidth="1"/>
    <col min="15" max="17" width="16.85546875" style="73" customWidth="1"/>
    <col min="18" max="18" width="16.42578125" style="73" hidden="1" customWidth="1"/>
    <col min="19" max="19" width="0" style="73" hidden="1" customWidth="1"/>
    <col min="20" max="20" width="14.42578125" style="73" hidden="1" customWidth="1"/>
    <col min="21" max="21" width="18.5703125" style="73" hidden="1" customWidth="1"/>
    <col min="22" max="22" width="33.85546875" style="73" hidden="1" customWidth="1"/>
    <col min="23" max="23" width="12.5703125" style="73" hidden="1" customWidth="1"/>
    <col min="24" max="24" width="24.28515625" style="73" hidden="1"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thickBot="1"/>
    <row r="2" spans="2:28" ht="21.75" customHeight="1">
      <c r="B2" s="509"/>
      <c r="C2" s="510"/>
      <c r="D2" s="515" t="s">
        <v>286</v>
      </c>
      <c r="E2" s="516"/>
      <c r="F2" s="516"/>
      <c r="G2" s="516"/>
      <c r="H2" s="516"/>
      <c r="I2" s="516"/>
      <c r="J2" s="516"/>
      <c r="K2" s="517"/>
      <c r="L2" s="518" t="s">
        <v>287</v>
      </c>
      <c r="M2" s="519"/>
      <c r="N2" s="519"/>
      <c r="O2" s="520"/>
      <c r="P2" s="521"/>
      <c r="Q2" s="522"/>
      <c r="R2" s="99"/>
    </row>
    <row r="3" spans="2:28" ht="21.75" customHeight="1">
      <c r="B3" s="511"/>
      <c r="C3" s="512"/>
      <c r="D3" s="370"/>
      <c r="E3" s="371"/>
      <c r="F3" s="371"/>
      <c r="G3" s="371"/>
      <c r="H3" s="371"/>
      <c r="I3" s="371"/>
      <c r="J3" s="371"/>
      <c r="K3" s="372"/>
      <c r="L3" s="526" t="s">
        <v>288</v>
      </c>
      <c r="M3" s="527"/>
      <c r="N3" s="527"/>
      <c r="O3" s="528"/>
      <c r="P3" s="378"/>
      <c r="Q3" s="523"/>
      <c r="R3" s="99"/>
    </row>
    <row r="4" spans="2:28" ht="21.75" customHeight="1">
      <c r="B4" s="511"/>
      <c r="C4" s="512"/>
      <c r="D4" s="367" t="s">
        <v>289</v>
      </c>
      <c r="E4" s="368"/>
      <c r="F4" s="368"/>
      <c r="G4" s="368"/>
      <c r="H4" s="368"/>
      <c r="I4" s="368"/>
      <c r="J4" s="368"/>
      <c r="K4" s="369"/>
      <c r="L4" s="526" t="s">
        <v>290</v>
      </c>
      <c r="M4" s="527"/>
      <c r="N4" s="527"/>
      <c r="O4" s="528"/>
      <c r="P4" s="378"/>
      <c r="Q4" s="523"/>
      <c r="R4" s="99"/>
    </row>
    <row r="5" spans="2:28" ht="21.75" customHeight="1" thickBot="1">
      <c r="B5" s="513"/>
      <c r="C5" s="514"/>
      <c r="D5" s="529"/>
      <c r="E5" s="530"/>
      <c r="F5" s="530"/>
      <c r="G5" s="530"/>
      <c r="H5" s="530"/>
      <c r="I5" s="530"/>
      <c r="J5" s="530"/>
      <c r="K5" s="531"/>
      <c r="L5" s="532" t="s">
        <v>291</v>
      </c>
      <c r="M5" s="533"/>
      <c r="N5" s="533"/>
      <c r="O5" s="534"/>
      <c r="P5" s="524"/>
      <c r="Q5" s="525"/>
      <c r="R5" s="99"/>
    </row>
    <row r="6" spans="2:28" ht="23.25" customHeight="1" thickBot="1">
      <c r="C6" s="395"/>
      <c r="D6" s="395"/>
      <c r="E6" s="395"/>
      <c r="F6" s="395"/>
      <c r="G6" s="395"/>
      <c r="H6" s="395"/>
      <c r="I6" s="395"/>
      <c r="J6" s="395"/>
      <c r="K6" s="395"/>
      <c r="L6" s="395"/>
      <c r="M6" s="395"/>
      <c r="N6" s="395"/>
      <c r="O6" s="395"/>
      <c r="P6" s="395"/>
      <c r="Q6" s="395"/>
      <c r="R6" s="99"/>
    </row>
    <row r="7" spans="2:28" ht="31.5" customHeight="1">
      <c r="B7" s="207" t="s">
        <v>37</v>
      </c>
      <c r="C7" s="208" t="s">
        <v>46</v>
      </c>
      <c r="D7" s="535" t="s">
        <v>47</v>
      </c>
      <c r="E7" s="536"/>
      <c r="F7" s="536"/>
      <c r="G7" s="536"/>
      <c r="H7" s="536"/>
      <c r="I7" s="536"/>
      <c r="J7" s="536"/>
      <c r="K7" s="536"/>
      <c r="L7" s="536"/>
      <c r="M7" s="536"/>
      <c r="N7" s="536"/>
      <c r="O7" s="536"/>
      <c r="P7" s="536"/>
      <c r="Q7" s="537"/>
      <c r="R7" s="99"/>
    </row>
    <row r="8" spans="2:28" ht="36" customHeight="1" thickBot="1">
      <c r="B8" s="257" t="s">
        <v>26</v>
      </c>
      <c r="C8" s="258"/>
      <c r="D8" s="396" t="s">
        <v>281</v>
      </c>
      <c r="E8" s="396"/>
      <c r="F8" s="396"/>
      <c r="G8" s="396"/>
      <c r="H8" s="396"/>
      <c r="I8" s="396"/>
      <c r="J8" s="396"/>
      <c r="K8" s="396"/>
      <c r="L8" s="396"/>
      <c r="M8" s="396"/>
      <c r="N8" s="396"/>
      <c r="O8" s="396"/>
      <c r="P8" s="396"/>
      <c r="Q8" s="538"/>
    </row>
    <row r="9" spans="2:28" ht="36" customHeight="1">
      <c r="B9" s="539" t="s">
        <v>49</v>
      </c>
      <c r="C9" s="540"/>
      <c r="D9" s="541"/>
      <c r="E9" s="541"/>
      <c r="F9" s="541"/>
      <c r="G9" s="541"/>
      <c r="H9" s="541"/>
      <c r="I9" s="542"/>
      <c r="J9" s="543" t="s">
        <v>69</v>
      </c>
      <c r="K9" s="544"/>
      <c r="L9" s="545"/>
      <c r="M9" s="550" t="s">
        <v>25</v>
      </c>
      <c r="N9" s="551"/>
      <c r="O9" s="551"/>
      <c r="P9" s="551"/>
      <c r="Q9" s="552"/>
      <c r="R9" s="100"/>
      <c r="T9" s="404"/>
      <c r="U9" s="404"/>
      <c r="V9" s="404"/>
      <c r="W9" s="404"/>
      <c r="X9" s="404"/>
    </row>
    <row r="10" spans="2:28" ht="36" customHeight="1">
      <c r="B10" s="560" t="s">
        <v>68</v>
      </c>
      <c r="C10" s="561"/>
      <c r="D10" s="562"/>
      <c r="E10" s="562"/>
      <c r="F10" s="562"/>
      <c r="G10" s="562"/>
      <c r="H10" s="562"/>
      <c r="I10" s="563"/>
      <c r="J10" s="414"/>
      <c r="K10" s="546"/>
      <c r="L10" s="416"/>
      <c r="M10" s="211" t="s">
        <v>24</v>
      </c>
      <c r="N10" s="564" t="s">
        <v>23</v>
      </c>
      <c r="O10" s="564"/>
      <c r="P10" s="564"/>
      <c r="Q10" s="212" t="s">
        <v>22</v>
      </c>
      <c r="R10" s="100"/>
      <c r="T10" s="101"/>
      <c r="U10" s="101"/>
      <c r="V10" s="101"/>
      <c r="W10" s="101"/>
      <c r="X10" s="101"/>
    </row>
    <row r="11" spans="2:28" ht="31.5" customHeight="1">
      <c r="B11" s="565" t="s">
        <v>67</v>
      </c>
      <c r="C11" s="566"/>
      <c r="D11" s="555"/>
      <c r="E11" s="555"/>
      <c r="F11" s="555"/>
      <c r="G11" s="555"/>
      <c r="H11" s="555"/>
      <c r="I11" s="556"/>
      <c r="J11" s="414"/>
      <c r="K11" s="546"/>
      <c r="L11" s="416"/>
      <c r="M11" s="213"/>
      <c r="N11" s="567"/>
      <c r="O11" s="568"/>
      <c r="P11" s="569"/>
      <c r="Q11" s="214"/>
      <c r="R11" s="100"/>
      <c r="T11" s="102"/>
      <c r="U11" s="410"/>
      <c r="V11" s="410"/>
      <c r="W11" s="410"/>
      <c r="X11" s="102"/>
      <c r="Z11" s="75"/>
      <c r="AA11" s="75"/>
    </row>
    <row r="12" spans="2:28" ht="74.25" customHeight="1">
      <c r="B12" s="553" t="s">
        <v>66</v>
      </c>
      <c r="C12" s="554"/>
      <c r="D12" s="555"/>
      <c r="E12" s="555"/>
      <c r="F12" s="555"/>
      <c r="G12" s="555"/>
      <c r="H12" s="555"/>
      <c r="I12" s="556"/>
      <c r="J12" s="414"/>
      <c r="K12" s="546"/>
      <c r="L12" s="416"/>
      <c r="M12" s="215"/>
      <c r="N12" s="557" t="s">
        <v>214</v>
      </c>
      <c r="O12" s="558"/>
      <c r="P12" s="559"/>
      <c r="Q12" s="216"/>
      <c r="R12" s="100"/>
      <c r="T12" s="105"/>
      <c r="U12" s="426"/>
      <c r="V12" s="426"/>
      <c r="W12" s="426"/>
      <c r="X12" s="106"/>
      <c r="Z12" s="76"/>
      <c r="AA12" s="77"/>
      <c r="AB12" s="78"/>
    </row>
    <row r="13" spans="2:28" ht="74.25" customHeight="1">
      <c r="B13" s="571" t="s">
        <v>223</v>
      </c>
      <c r="C13" s="572"/>
      <c r="D13" s="562"/>
      <c r="E13" s="562"/>
      <c r="F13" s="562"/>
      <c r="G13" s="562"/>
      <c r="H13" s="562"/>
      <c r="I13" s="563"/>
      <c r="J13" s="414"/>
      <c r="K13" s="546"/>
      <c r="L13" s="416"/>
      <c r="M13" s="217"/>
      <c r="N13" s="573"/>
      <c r="O13" s="574"/>
      <c r="P13" s="575"/>
      <c r="Q13" s="218"/>
      <c r="R13" s="100"/>
      <c r="T13" s="105"/>
      <c r="U13" s="426"/>
      <c r="V13" s="426"/>
      <c r="W13" s="426"/>
      <c r="X13" s="106"/>
      <c r="Z13" s="76"/>
      <c r="AA13" s="77"/>
      <c r="AB13" s="78"/>
    </row>
    <row r="14" spans="2:28" ht="28.5" customHeight="1" thickBot="1">
      <c r="B14" s="259" t="s">
        <v>70</v>
      </c>
      <c r="C14" s="260"/>
      <c r="D14" s="576"/>
      <c r="E14" s="576"/>
      <c r="F14" s="576"/>
      <c r="G14" s="576"/>
      <c r="H14" s="576"/>
      <c r="I14" s="577"/>
      <c r="J14" s="547"/>
      <c r="K14" s="548"/>
      <c r="L14" s="549"/>
      <c r="M14" s="261"/>
      <c r="N14" s="578"/>
      <c r="O14" s="579"/>
      <c r="P14" s="580"/>
      <c r="Q14" s="262"/>
      <c r="R14" s="100"/>
      <c r="T14" s="113"/>
      <c r="U14" s="426"/>
      <c r="V14" s="426"/>
      <c r="W14" s="114"/>
      <c r="X14" s="106"/>
      <c r="Y14" s="79"/>
      <c r="Z14" s="76"/>
      <c r="AA14" s="77"/>
      <c r="AB14" s="78"/>
    </row>
    <row r="15" spans="2:28" ht="28.5" customHeight="1">
      <c r="B15" s="581" t="s">
        <v>35</v>
      </c>
      <c r="C15" s="583" t="s">
        <v>33</v>
      </c>
      <c r="D15" s="585" t="s">
        <v>292</v>
      </c>
      <c r="E15" s="585" t="s">
        <v>21</v>
      </c>
      <c r="F15" s="585" t="s">
        <v>45</v>
      </c>
      <c r="G15" s="570" t="s">
        <v>293</v>
      </c>
      <c r="H15" s="585" t="s">
        <v>36</v>
      </c>
      <c r="I15" s="485" t="s">
        <v>34</v>
      </c>
      <c r="J15" s="586"/>
      <c r="K15" s="586"/>
      <c r="L15" s="487"/>
      <c r="M15" s="585" t="s">
        <v>20</v>
      </c>
      <c r="N15" s="585"/>
      <c r="O15" s="587" t="s">
        <v>19</v>
      </c>
      <c r="P15" s="587"/>
      <c r="Q15" s="588"/>
      <c r="T15" s="115"/>
      <c r="U15" s="432"/>
      <c r="V15" s="432"/>
      <c r="X15" s="106"/>
      <c r="Z15" s="76"/>
      <c r="AA15" s="77"/>
      <c r="AB15" s="78"/>
    </row>
    <row r="16" spans="2:28" ht="33.75" customHeight="1">
      <c r="B16" s="581"/>
      <c r="C16" s="584"/>
      <c r="D16" s="480"/>
      <c r="E16" s="480"/>
      <c r="F16" s="480"/>
      <c r="G16" s="480"/>
      <c r="H16" s="480"/>
      <c r="I16" s="452"/>
      <c r="J16" s="453"/>
      <c r="K16" s="453"/>
      <c r="L16" s="454"/>
      <c r="M16" s="480"/>
      <c r="N16" s="480"/>
      <c r="O16" s="480" t="s">
        <v>18</v>
      </c>
      <c r="P16" s="480" t="s">
        <v>17</v>
      </c>
      <c r="Q16" s="589" t="s">
        <v>16</v>
      </c>
      <c r="T16" s="79"/>
      <c r="U16" s="432"/>
      <c r="V16" s="432"/>
      <c r="X16" s="77"/>
      <c r="Z16" s="76"/>
      <c r="AA16" s="77"/>
      <c r="AB16" s="78"/>
    </row>
    <row r="17" spans="2:28" ht="39.75" customHeight="1">
      <c r="B17" s="582"/>
      <c r="C17" s="584"/>
      <c r="D17" s="480"/>
      <c r="E17" s="480"/>
      <c r="F17" s="480"/>
      <c r="G17" s="480"/>
      <c r="H17" s="480"/>
      <c r="I17" s="157" t="s">
        <v>15</v>
      </c>
      <c r="J17" s="157" t="s">
        <v>14</v>
      </c>
      <c r="K17" s="157" t="s">
        <v>13</v>
      </c>
      <c r="L17" s="158" t="s">
        <v>12</v>
      </c>
      <c r="M17" s="162" t="s">
        <v>11</v>
      </c>
      <c r="N17" s="155" t="s">
        <v>10</v>
      </c>
      <c r="O17" s="480"/>
      <c r="P17" s="480"/>
      <c r="Q17" s="589"/>
      <c r="T17" s="79"/>
      <c r="U17" s="432"/>
      <c r="V17" s="432"/>
      <c r="X17" s="77"/>
      <c r="Z17" s="76"/>
      <c r="AA17" s="77"/>
      <c r="AB17" s="78"/>
    </row>
    <row r="18" spans="2:28" s="148" customFormat="1" ht="39.75" customHeight="1">
      <c r="B18" s="614" t="s">
        <v>233</v>
      </c>
      <c r="C18" s="621" t="s">
        <v>71</v>
      </c>
      <c r="D18" s="202" t="s">
        <v>3</v>
      </c>
      <c r="E18" s="219" t="s">
        <v>171</v>
      </c>
      <c r="F18" s="202">
        <v>75</v>
      </c>
      <c r="G18" s="202" t="s">
        <v>3</v>
      </c>
      <c r="H18" s="220">
        <f>342420269</f>
        <v>342420269</v>
      </c>
      <c r="I18" s="204">
        <f t="shared" ref="I18:I28" si="0">+H18</f>
        <v>342420269</v>
      </c>
      <c r="J18" s="170"/>
      <c r="K18" s="170"/>
      <c r="L18" s="205"/>
      <c r="M18" s="221">
        <v>45292</v>
      </c>
      <c r="N18" s="222">
        <v>45657</v>
      </c>
      <c r="O18" s="206">
        <v>1</v>
      </c>
      <c r="P18" s="206">
        <f>+H19/H18</f>
        <v>0.75830791430165012</v>
      </c>
      <c r="Q18" s="223">
        <f>+O18*O18/P18</f>
        <v>1.3187255218362475</v>
      </c>
      <c r="R18" s="148" t="s">
        <v>224</v>
      </c>
      <c r="T18" s="149"/>
      <c r="U18" s="150"/>
      <c r="V18" s="150"/>
      <c r="X18" s="151"/>
      <c r="Z18" s="152"/>
      <c r="AA18" s="151"/>
      <c r="AB18" s="153"/>
    </row>
    <row r="19" spans="2:28" s="148" customFormat="1" ht="39.75" customHeight="1">
      <c r="B19" s="594"/>
      <c r="C19" s="613"/>
      <c r="D19" s="202" t="s">
        <v>2</v>
      </c>
      <c r="E19" s="219" t="s">
        <v>161</v>
      </c>
      <c r="F19" s="202">
        <v>98</v>
      </c>
      <c r="G19" s="202" t="s">
        <v>40</v>
      </c>
      <c r="H19" s="220">
        <v>259660000</v>
      </c>
      <c r="I19" s="204">
        <f t="shared" si="0"/>
        <v>259660000</v>
      </c>
      <c r="J19" s="204"/>
      <c r="K19" s="170"/>
      <c r="L19" s="205"/>
      <c r="M19" s="170"/>
      <c r="N19" s="202"/>
      <c r="O19" s="206"/>
      <c r="P19" s="206"/>
      <c r="Q19" s="223"/>
      <c r="T19" s="149"/>
      <c r="U19" s="150"/>
      <c r="V19" s="150"/>
      <c r="X19" s="151"/>
      <c r="Z19" s="152"/>
      <c r="AA19" s="151"/>
      <c r="AB19" s="153"/>
    </row>
    <row r="20" spans="2:28" s="148" customFormat="1" ht="39.75" customHeight="1">
      <c r="B20" s="594"/>
      <c r="C20" s="621" t="s">
        <v>72</v>
      </c>
      <c r="D20" s="202" t="s">
        <v>3</v>
      </c>
      <c r="E20" s="219" t="s">
        <v>163</v>
      </c>
      <c r="F20" s="202">
        <v>6</v>
      </c>
      <c r="G20" s="202" t="s">
        <v>3</v>
      </c>
      <c r="H20" s="220">
        <f>+H21</f>
        <v>62300000</v>
      </c>
      <c r="I20" s="224">
        <f t="shared" si="0"/>
        <v>62300000</v>
      </c>
      <c r="J20" s="170"/>
      <c r="K20" s="170"/>
      <c r="L20" s="205"/>
      <c r="M20" s="221">
        <v>45292</v>
      </c>
      <c r="N20" s="222">
        <v>45657</v>
      </c>
      <c r="O20" s="206">
        <v>1</v>
      </c>
      <c r="P20" s="206">
        <f>+H21/H20</f>
        <v>1</v>
      </c>
      <c r="Q20" s="223">
        <f>+O20*O20/P20</f>
        <v>1</v>
      </c>
      <c r="T20" s="149"/>
      <c r="U20" s="150"/>
      <c r="V20" s="150"/>
      <c r="X20" s="151"/>
      <c r="Z20" s="152"/>
      <c r="AA20" s="151"/>
      <c r="AB20" s="153"/>
    </row>
    <row r="21" spans="2:28" s="148" customFormat="1" ht="39.75" customHeight="1">
      <c r="B21" s="615"/>
      <c r="C21" s="613"/>
      <c r="D21" s="202" t="s">
        <v>2</v>
      </c>
      <c r="E21" s="219" t="s">
        <v>170</v>
      </c>
      <c r="F21" s="202">
        <v>6</v>
      </c>
      <c r="G21" s="202" t="s">
        <v>40</v>
      </c>
      <c r="H21" s="193">
        <f>21000000+28800000+12500000</f>
        <v>62300000</v>
      </c>
      <c r="I21" s="204">
        <f t="shared" si="0"/>
        <v>62300000</v>
      </c>
      <c r="J21" s="170"/>
      <c r="K21" s="170"/>
      <c r="L21" s="205"/>
      <c r="M21" s="170"/>
      <c r="N21" s="202"/>
      <c r="O21" s="206"/>
      <c r="P21" s="206"/>
      <c r="Q21" s="223"/>
      <c r="T21" s="149"/>
      <c r="U21" s="150"/>
      <c r="V21" s="150"/>
      <c r="X21" s="151"/>
      <c r="Z21" s="152"/>
      <c r="AA21" s="151"/>
      <c r="AB21" s="153"/>
    </row>
    <row r="22" spans="2:28" s="148" customFormat="1" ht="39.75" customHeight="1">
      <c r="B22" s="614" t="s">
        <v>234</v>
      </c>
      <c r="C22" s="629" t="s">
        <v>226</v>
      </c>
      <c r="D22" s="202" t="s">
        <v>3</v>
      </c>
      <c r="E22" s="219" t="s">
        <v>225</v>
      </c>
      <c r="F22" s="202"/>
      <c r="G22" s="203"/>
      <c r="H22" s="225">
        <v>22106800</v>
      </c>
      <c r="I22" s="204">
        <f>+H22</f>
        <v>22106800</v>
      </c>
      <c r="J22" s="170"/>
      <c r="K22" s="170"/>
      <c r="L22" s="205"/>
      <c r="M22" s="221">
        <v>45292</v>
      </c>
      <c r="N22" s="222">
        <v>45657</v>
      </c>
      <c r="O22" s="206">
        <v>0</v>
      </c>
      <c r="P22" s="206">
        <f>+H23/H22</f>
        <v>1</v>
      </c>
      <c r="Q22" s="223">
        <f>+O22*O22/P22</f>
        <v>0</v>
      </c>
      <c r="T22" s="149"/>
      <c r="U22" s="150"/>
      <c r="V22" s="150"/>
      <c r="X22" s="151"/>
      <c r="Z22" s="152"/>
      <c r="AA22" s="151"/>
      <c r="AB22" s="153"/>
    </row>
    <row r="23" spans="2:28" s="148" customFormat="1" ht="39.75" customHeight="1">
      <c r="B23" s="615"/>
      <c r="C23" s="630"/>
      <c r="D23" s="202" t="s">
        <v>2</v>
      </c>
      <c r="E23" s="219"/>
      <c r="F23" s="202"/>
      <c r="G23" s="202"/>
      <c r="H23" s="225">
        <f>+H22</f>
        <v>22106800</v>
      </c>
      <c r="I23" s="204">
        <f>+H23</f>
        <v>22106800</v>
      </c>
      <c r="J23" s="170"/>
      <c r="K23" s="170"/>
      <c r="L23" s="205"/>
      <c r="M23" s="170"/>
      <c r="N23" s="202"/>
      <c r="O23" s="206"/>
      <c r="P23" s="206"/>
      <c r="Q23" s="223"/>
      <c r="T23" s="149"/>
      <c r="U23" s="150"/>
      <c r="V23" s="150"/>
      <c r="X23" s="151"/>
      <c r="Z23" s="152"/>
      <c r="AA23" s="151"/>
      <c r="AB23" s="153"/>
    </row>
    <row r="24" spans="2:28" s="148" customFormat="1" ht="39.75" customHeight="1">
      <c r="B24" s="628" t="s">
        <v>235</v>
      </c>
      <c r="C24" s="626" t="s">
        <v>73</v>
      </c>
      <c r="D24" s="202" t="s">
        <v>3</v>
      </c>
      <c r="E24" s="219" t="s">
        <v>168</v>
      </c>
      <c r="F24" s="202">
        <v>5000</v>
      </c>
      <c r="G24" s="202" t="s">
        <v>3</v>
      </c>
      <c r="H24" s="220">
        <v>185173333</v>
      </c>
      <c r="I24" s="204">
        <f t="shared" si="0"/>
        <v>185173333</v>
      </c>
      <c r="J24" s="170"/>
      <c r="K24" s="170"/>
      <c r="L24" s="205"/>
      <c r="M24" s="221">
        <v>45292</v>
      </c>
      <c r="N24" s="222">
        <v>45657</v>
      </c>
      <c r="O24" s="206">
        <v>1</v>
      </c>
      <c r="P24" s="206">
        <f>+H25/H24</f>
        <v>0.8379896310447682</v>
      </c>
      <c r="Q24" s="223">
        <f>+O24*O24/P24</f>
        <v>1.1933321880764138</v>
      </c>
      <c r="T24" s="149"/>
      <c r="U24" s="150"/>
      <c r="V24" s="150"/>
      <c r="X24" s="151"/>
      <c r="Z24" s="152"/>
      <c r="AA24" s="151"/>
      <c r="AB24" s="153"/>
    </row>
    <row r="25" spans="2:28" s="148" customFormat="1" ht="39.75" customHeight="1">
      <c r="B25" s="628"/>
      <c r="C25" s="627"/>
      <c r="D25" s="202" t="s">
        <v>2</v>
      </c>
      <c r="E25" s="219" t="s">
        <v>164</v>
      </c>
      <c r="F25" s="226">
        <v>180000</v>
      </c>
      <c r="G25" s="202" t="s">
        <v>40</v>
      </c>
      <c r="H25" s="220">
        <v>155173333</v>
      </c>
      <c r="I25" s="204">
        <f t="shared" si="0"/>
        <v>155173333</v>
      </c>
      <c r="J25" s="170"/>
      <c r="K25" s="170"/>
      <c r="L25" s="205"/>
      <c r="M25" s="170"/>
      <c r="N25" s="202"/>
      <c r="O25" s="206"/>
      <c r="P25" s="206"/>
      <c r="Q25" s="223"/>
      <c r="T25" s="149"/>
      <c r="U25" s="150"/>
      <c r="V25" s="150"/>
      <c r="X25" s="151"/>
      <c r="Z25" s="152"/>
      <c r="AA25" s="151"/>
      <c r="AB25" s="153"/>
    </row>
    <row r="26" spans="2:28" s="148" customFormat="1" ht="39.75" customHeight="1">
      <c r="B26" s="614" t="s">
        <v>236</v>
      </c>
      <c r="C26" s="610" t="s">
        <v>74</v>
      </c>
      <c r="D26" s="202" t="s">
        <v>3</v>
      </c>
      <c r="E26" s="219" t="s">
        <v>169</v>
      </c>
      <c r="F26" s="202">
        <v>20000</v>
      </c>
      <c r="G26" s="202" t="s">
        <v>3</v>
      </c>
      <c r="H26" s="220">
        <v>47283332</v>
      </c>
      <c r="I26" s="204">
        <f t="shared" si="0"/>
        <v>47283332</v>
      </c>
      <c r="J26" s="170"/>
      <c r="K26" s="170"/>
      <c r="L26" s="205"/>
      <c r="M26" s="221">
        <v>45292</v>
      </c>
      <c r="N26" s="222">
        <v>45657</v>
      </c>
      <c r="O26" s="206">
        <v>1</v>
      </c>
      <c r="P26" s="206">
        <f>+H27/H26</f>
        <v>1</v>
      </c>
      <c r="Q26" s="223">
        <f>+O26*O26/P26</f>
        <v>1</v>
      </c>
      <c r="T26" s="149"/>
      <c r="U26" s="150"/>
      <c r="V26" s="150"/>
      <c r="X26" s="151"/>
      <c r="Z26" s="152"/>
      <c r="AA26" s="151"/>
      <c r="AB26" s="153"/>
    </row>
    <row r="27" spans="2:28" s="148" customFormat="1" ht="39.75" customHeight="1">
      <c r="B27" s="594"/>
      <c r="C27" s="611"/>
      <c r="D27" s="202" t="s">
        <v>2</v>
      </c>
      <c r="E27" s="219"/>
      <c r="F27" s="202">
        <v>30000</v>
      </c>
      <c r="G27" s="202" t="s">
        <v>40</v>
      </c>
      <c r="H27" s="220">
        <f>+H26</f>
        <v>47283332</v>
      </c>
      <c r="I27" s="204">
        <f t="shared" si="0"/>
        <v>47283332</v>
      </c>
      <c r="J27" s="170"/>
      <c r="K27" s="170"/>
      <c r="L27" s="205"/>
      <c r="M27" s="170"/>
      <c r="N27" s="202"/>
      <c r="O27" s="206"/>
      <c r="P27" s="206"/>
      <c r="Q27" s="223"/>
      <c r="T27" s="149"/>
      <c r="U27" s="150"/>
      <c r="V27" s="150"/>
      <c r="X27" s="151"/>
      <c r="Z27" s="152"/>
      <c r="AA27" s="151"/>
      <c r="AB27" s="153"/>
    </row>
    <row r="28" spans="2:28" s="148" customFormat="1" ht="39.75" customHeight="1">
      <c r="B28" s="594"/>
      <c r="C28" s="612" t="s">
        <v>75</v>
      </c>
      <c r="D28" s="202" t="s">
        <v>3</v>
      </c>
      <c r="E28" s="219" t="s">
        <v>165</v>
      </c>
      <c r="F28" s="202">
        <v>1</v>
      </c>
      <c r="G28" s="202" t="s">
        <v>3</v>
      </c>
      <c r="H28" s="220">
        <v>42115030</v>
      </c>
      <c r="I28" s="204">
        <f t="shared" si="0"/>
        <v>42115030</v>
      </c>
      <c r="J28" s="170"/>
      <c r="K28" s="170"/>
      <c r="L28" s="205"/>
      <c r="M28" s="221">
        <v>45292</v>
      </c>
      <c r="N28" s="222">
        <v>45657</v>
      </c>
      <c r="O28" s="206">
        <v>1</v>
      </c>
      <c r="P28" s="206">
        <f>+H29/H28*100</f>
        <v>0</v>
      </c>
      <c r="Q28" s="223">
        <v>0</v>
      </c>
      <c r="T28" s="149"/>
      <c r="U28" s="150"/>
      <c r="V28" s="150"/>
      <c r="X28" s="151"/>
      <c r="Z28" s="152"/>
      <c r="AA28" s="151"/>
      <c r="AB28" s="153"/>
    </row>
    <row r="29" spans="2:28" s="148" customFormat="1" ht="39.75" customHeight="1">
      <c r="B29" s="615"/>
      <c r="C29" s="613"/>
      <c r="D29" s="202" t="s">
        <v>2</v>
      </c>
      <c r="E29" s="219"/>
      <c r="F29" s="202">
        <v>1</v>
      </c>
      <c r="G29" s="202" t="s">
        <v>40</v>
      </c>
      <c r="H29" s="227"/>
      <c r="I29" s="170"/>
      <c r="J29" s="170"/>
      <c r="K29" s="170"/>
      <c r="L29" s="205"/>
      <c r="M29" s="170"/>
      <c r="N29" s="202"/>
      <c r="O29" s="206"/>
      <c r="P29" s="206"/>
      <c r="Q29" s="223"/>
      <c r="T29" s="149"/>
      <c r="U29" s="150"/>
      <c r="V29" s="150"/>
      <c r="X29" s="151"/>
      <c r="Z29" s="152"/>
      <c r="AA29" s="151"/>
      <c r="AB29" s="153"/>
    </row>
    <row r="30" spans="2:28" s="148" customFormat="1" ht="39.75" customHeight="1">
      <c r="B30" s="614" t="s">
        <v>237</v>
      </c>
      <c r="C30" s="621" t="s">
        <v>76</v>
      </c>
      <c r="D30" s="202" t="s">
        <v>3</v>
      </c>
      <c r="E30" s="219" t="s">
        <v>168</v>
      </c>
      <c r="F30" s="202">
        <v>25</v>
      </c>
      <c r="G30" s="202" t="s">
        <v>3</v>
      </c>
      <c r="H30" s="220">
        <v>177399998</v>
      </c>
      <c r="I30" s="204">
        <f>+H30</f>
        <v>177399998</v>
      </c>
      <c r="J30" s="170"/>
      <c r="K30" s="170"/>
      <c r="L30" s="205"/>
      <c r="M30" s="221">
        <v>45292</v>
      </c>
      <c r="N30" s="222">
        <v>45657</v>
      </c>
      <c r="O30" s="206">
        <v>1</v>
      </c>
      <c r="P30" s="206">
        <f>+H31/H30</f>
        <v>1</v>
      </c>
      <c r="Q30" s="223">
        <f>+O30*O30/P30</f>
        <v>1</v>
      </c>
      <c r="T30" s="149"/>
      <c r="U30" s="150"/>
      <c r="V30" s="150"/>
      <c r="X30" s="151"/>
      <c r="Z30" s="152"/>
      <c r="AA30" s="151"/>
      <c r="AB30" s="153"/>
    </row>
    <row r="31" spans="2:28" s="148" customFormat="1" ht="39.75" customHeight="1">
      <c r="B31" s="594"/>
      <c r="C31" s="613"/>
      <c r="D31" s="202" t="s">
        <v>2</v>
      </c>
      <c r="E31" s="219"/>
      <c r="F31" s="202">
        <v>25</v>
      </c>
      <c r="G31" s="202" t="s">
        <v>40</v>
      </c>
      <c r="H31" s="220">
        <f>+H30</f>
        <v>177399998</v>
      </c>
      <c r="I31" s="170">
        <f>+H31</f>
        <v>177399998</v>
      </c>
      <c r="J31" s="170"/>
      <c r="K31" s="170"/>
      <c r="L31" s="205"/>
      <c r="M31" s="170"/>
      <c r="N31" s="202"/>
      <c r="O31" s="206"/>
      <c r="P31" s="206"/>
      <c r="Q31" s="223"/>
      <c r="T31" s="149"/>
      <c r="U31" s="150"/>
      <c r="V31" s="150"/>
      <c r="X31" s="151"/>
      <c r="Z31" s="152"/>
      <c r="AA31" s="151"/>
      <c r="AB31" s="153"/>
    </row>
    <row r="32" spans="2:28" s="148" customFormat="1" ht="39.75" customHeight="1">
      <c r="B32" s="594" t="s">
        <v>270</v>
      </c>
      <c r="C32" s="590" t="s">
        <v>77</v>
      </c>
      <c r="D32" s="202" t="s">
        <v>3</v>
      </c>
      <c r="E32" s="219" t="s">
        <v>167</v>
      </c>
      <c r="F32" s="202">
        <v>1</v>
      </c>
      <c r="G32" s="202" t="s">
        <v>3</v>
      </c>
      <c r="H32" s="228">
        <f>33250000+44450000+29400000+18600000+35000000+17500000+15000000</f>
        <v>193200000</v>
      </c>
      <c r="I32" s="204">
        <f t="shared" ref="I32:I37" si="1">+H32</f>
        <v>193200000</v>
      </c>
      <c r="J32" s="170"/>
      <c r="K32" s="170"/>
      <c r="L32" s="205"/>
      <c r="M32" s="221">
        <v>45292</v>
      </c>
      <c r="N32" s="222">
        <v>45657</v>
      </c>
      <c r="O32" s="206">
        <f>+F33/F32</f>
        <v>1</v>
      </c>
      <c r="P32" s="206">
        <f>+H33/H32</f>
        <v>0.95410627846790885</v>
      </c>
      <c r="Q32" s="223">
        <f>+O32*O32/P32</f>
        <v>1.0481012677180854</v>
      </c>
      <c r="T32" s="149"/>
      <c r="U32" s="150"/>
      <c r="V32" s="150"/>
      <c r="X32" s="151"/>
      <c r="Z32" s="152"/>
      <c r="AA32" s="151"/>
      <c r="AB32" s="153"/>
    </row>
    <row r="33" spans="2:28" s="148" customFormat="1" ht="39.75" customHeight="1">
      <c r="B33" s="594"/>
      <c r="C33" s="591"/>
      <c r="D33" s="202" t="s">
        <v>2</v>
      </c>
      <c r="E33" s="229"/>
      <c r="F33" s="202">
        <v>1</v>
      </c>
      <c r="G33" s="202" t="s">
        <v>40</v>
      </c>
      <c r="H33" s="230">
        <f>193200000-8866667</f>
        <v>184333333</v>
      </c>
      <c r="I33" s="170">
        <f t="shared" si="1"/>
        <v>184333333</v>
      </c>
      <c r="J33" s="170"/>
      <c r="K33" s="170"/>
      <c r="L33" s="205"/>
      <c r="M33" s="170"/>
      <c r="N33" s="202"/>
      <c r="O33" s="206"/>
      <c r="P33" s="206"/>
      <c r="Q33" s="231"/>
      <c r="T33" s="149"/>
      <c r="U33" s="150"/>
      <c r="V33" s="150"/>
      <c r="X33" s="151"/>
      <c r="Z33" s="152"/>
      <c r="AA33" s="151"/>
      <c r="AB33" s="153"/>
    </row>
    <row r="34" spans="2:28" s="148" customFormat="1" ht="33" customHeight="1">
      <c r="B34" s="592" t="s">
        <v>243</v>
      </c>
      <c r="C34" s="593" t="s">
        <v>78</v>
      </c>
      <c r="D34" s="170" t="s">
        <v>38</v>
      </c>
      <c r="E34" s="232" t="s">
        <v>166</v>
      </c>
      <c r="F34" s="233">
        <v>5667</v>
      </c>
      <c r="G34" s="170" t="s">
        <v>38</v>
      </c>
      <c r="H34" s="234"/>
      <c r="I34" s="235"/>
      <c r="J34" s="236"/>
      <c r="K34" s="237"/>
      <c r="L34" s="236"/>
      <c r="M34" s="221">
        <v>45292</v>
      </c>
      <c r="N34" s="222">
        <v>45657</v>
      </c>
      <c r="O34" s="596">
        <f>+F35/F34</f>
        <v>0.96347273689782953</v>
      </c>
      <c r="P34" s="596">
        <v>0</v>
      </c>
      <c r="Q34" s="597">
        <v>0</v>
      </c>
      <c r="T34" s="149"/>
      <c r="U34" s="598"/>
      <c r="V34" s="598"/>
      <c r="X34" s="194"/>
      <c r="Z34" s="152"/>
      <c r="AA34" s="151"/>
      <c r="AB34" s="153"/>
    </row>
    <row r="35" spans="2:28" s="148" customFormat="1" ht="37.5" customHeight="1">
      <c r="B35" s="592"/>
      <c r="C35" s="593"/>
      <c r="D35" s="170" t="s">
        <v>2</v>
      </c>
      <c r="E35" s="195"/>
      <c r="F35" s="233">
        <v>5460</v>
      </c>
      <c r="G35" s="170" t="s">
        <v>40</v>
      </c>
      <c r="H35" s="238"/>
      <c r="I35" s="235"/>
      <c r="J35" s="236"/>
      <c r="K35" s="237"/>
      <c r="L35" s="236"/>
      <c r="M35" s="221"/>
      <c r="N35" s="221"/>
      <c r="O35" s="596"/>
      <c r="P35" s="596" t="e">
        <f t="shared" ref="P35" si="2">+H36/H35*100</f>
        <v>#DIV/0!</v>
      </c>
      <c r="Q35" s="597"/>
      <c r="T35" s="149"/>
      <c r="U35" s="150"/>
      <c r="V35" s="150"/>
      <c r="X35" s="194"/>
      <c r="Z35" s="152"/>
      <c r="AA35" s="151"/>
      <c r="AB35" s="153"/>
    </row>
    <row r="36" spans="2:28" s="148" customFormat="1" ht="15">
      <c r="B36" s="511"/>
      <c r="C36" s="478" t="s">
        <v>9</v>
      </c>
      <c r="D36" s="157" t="s">
        <v>3</v>
      </c>
      <c r="E36" s="599"/>
      <c r="F36" s="202"/>
      <c r="G36" s="157" t="s">
        <v>3</v>
      </c>
      <c r="H36" s="239">
        <f>+H18+H20+H22+H24+H26+H28+H30+H32</f>
        <v>1071998762</v>
      </c>
      <c r="I36" s="239">
        <f t="shared" si="1"/>
        <v>1071998762</v>
      </c>
      <c r="J36" s="236"/>
      <c r="K36" s="236"/>
      <c r="L36" s="236"/>
      <c r="M36" s="236"/>
      <c r="N36" s="240"/>
      <c r="O36" s="601"/>
      <c r="P36" s="601"/>
      <c r="Q36" s="595"/>
    </row>
    <row r="37" spans="2:28" ht="15">
      <c r="B37" s="511"/>
      <c r="C37" s="478"/>
      <c r="D37" s="162" t="s">
        <v>2</v>
      </c>
      <c r="E37" s="600"/>
      <c r="F37" s="169"/>
      <c r="G37" s="162" t="s">
        <v>40</v>
      </c>
      <c r="H37" s="241">
        <f>+H19+H21+H23+H25+H27+H29+H31+H33+H35</f>
        <v>908256796</v>
      </c>
      <c r="I37" s="242">
        <f t="shared" si="1"/>
        <v>908256796</v>
      </c>
      <c r="J37" s="242"/>
      <c r="K37" s="243"/>
      <c r="L37" s="242"/>
      <c r="M37" s="242"/>
      <c r="N37" s="244"/>
      <c r="O37" s="601"/>
      <c r="P37" s="601"/>
      <c r="Q37" s="595"/>
    </row>
    <row r="38" spans="2:28">
      <c r="B38" s="245"/>
      <c r="C38" s="246"/>
      <c r="D38" s="82"/>
      <c r="E38" s="246"/>
      <c r="F38" s="246"/>
      <c r="G38" s="246"/>
      <c r="H38" s="247"/>
      <c r="I38" s="248"/>
      <c r="J38" s="249"/>
      <c r="K38" s="249"/>
      <c r="L38" s="249"/>
      <c r="M38" s="133"/>
      <c r="N38" s="133"/>
      <c r="O38" s="248"/>
      <c r="P38" s="250"/>
      <c r="Q38" s="251"/>
      <c r="R38" s="134"/>
    </row>
    <row r="39" spans="2:28" ht="15">
      <c r="B39" s="624" t="s">
        <v>42</v>
      </c>
      <c r="C39" s="625"/>
      <c r="D39" s="602" t="s">
        <v>8</v>
      </c>
      <c r="E39" s="602"/>
      <c r="F39" s="602"/>
      <c r="G39" s="602"/>
      <c r="H39" s="602"/>
      <c r="I39" s="602"/>
      <c r="J39" s="252" t="s">
        <v>43</v>
      </c>
      <c r="K39" s="602" t="s">
        <v>44</v>
      </c>
      <c r="L39" s="602"/>
      <c r="M39" s="603" t="s">
        <v>7</v>
      </c>
      <c r="N39" s="604"/>
      <c r="O39" s="604"/>
      <c r="P39" s="604"/>
      <c r="Q39" s="605"/>
    </row>
    <row r="40" spans="2:28" ht="26.25" customHeight="1">
      <c r="B40" s="606" t="s">
        <v>82</v>
      </c>
      <c r="C40" s="413"/>
      <c r="D40" s="411" t="s">
        <v>79</v>
      </c>
      <c r="E40" s="412"/>
      <c r="F40" s="412"/>
      <c r="G40" s="412"/>
      <c r="H40" s="412"/>
      <c r="I40" s="413"/>
      <c r="J40" s="480" t="s">
        <v>80</v>
      </c>
      <c r="K40" s="253" t="s">
        <v>3</v>
      </c>
      <c r="L40" s="254">
        <v>100</v>
      </c>
      <c r="M40" s="608" t="s">
        <v>5</v>
      </c>
      <c r="N40" s="608"/>
      <c r="O40" s="608"/>
      <c r="P40" s="608"/>
      <c r="Q40" s="609"/>
    </row>
    <row r="41" spans="2:28" ht="18" customHeight="1">
      <c r="B41" s="607"/>
      <c r="C41" s="419"/>
      <c r="D41" s="417"/>
      <c r="E41" s="418"/>
      <c r="F41" s="418"/>
      <c r="G41" s="418"/>
      <c r="H41" s="418"/>
      <c r="I41" s="419"/>
      <c r="J41" s="480"/>
      <c r="K41" s="253" t="s">
        <v>2</v>
      </c>
      <c r="L41" s="255"/>
      <c r="M41" s="608"/>
      <c r="N41" s="608"/>
      <c r="O41" s="608"/>
      <c r="P41" s="608"/>
      <c r="Q41" s="609"/>
    </row>
    <row r="42" spans="2:28" ht="18.75" customHeight="1">
      <c r="B42" s="622" t="s">
        <v>83</v>
      </c>
      <c r="C42" s="442"/>
      <c r="D42" s="411" t="s">
        <v>81</v>
      </c>
      <c r="E42" s="412"/>
      <c r="F42" s="412"/>
      <c r="G42" s="412"/>
      <c r="H42" s="412"/>
      <c r="I42" s="413"/>
      <c r="J42" s="480" t="s">
        <v>80</v>
      </c>
      <c r="K42" s="253" t="s">
        <v>3</v>
      </c>
      <c r="L42" s="256">
        <v>200</v>
      </c>
      <c r="M42" s="617" t="s">
        <v>4</v>
      </c>
      <c r="N42" s="617"/>
      <c r="O42" s="617"/>
      <c r="P42" s="617"/>
      <c r="Q42" s="618"/>
    </row>
    <row r="43" spans="2:28" ht="14.25" customHeight="1">
      <c r="B43" s="623"/>
      <c r="C43" s="445"/>
      <c r="D43" s="417"/>
      <c r="E43" s="418"/>
      <c r="F43" s="418"/>
      <c r="G43" s="418"/>
      <c r="H43" s="418"/>
      <c r="I43" s="419"/>
      <c r="J43" s="480"/>
      <c r="K43" s="253" t="s">
        <v>2</v>
      </c>
      <c r="L43" s="255"/>
      <c r="M43" s="617"/>
      <c r="N43" s="617"/>
      <c r="O43" s="617"/>
      <c r="P43" s="617"/>
      <c r="Q43" s="618"/>
    </row>
    <row r="44" spans="2:28" ht="15">
      <c r="B44" s="622"/>
      <c r="C44" s="442"/>
      <c r="D44" s="440" t="s">
        <v>6</v>
      </c>
      <c r="E44" s="441"/>
      <c r="F44" s="441"/>
      <c r="G44" s="441"/>
      <c r="H44" s="441"/>
      <c r="I44" s="442"/>
      <c r="J44" s="584"/>
      <c r="K44" s="253" t="s">
        <v>3</v>
      </c>
      <c r="L44" s="255"/>
      <c r="M44" s="608"/>
      <c r="N44" s="608"/>
      <c r="O44" s="608"/>
      <c r="P44" s="608"/>
      <c r="Q44" s="609"/>
    </row>
    <row r="45" spans="2:28" ht="15">
      <c r="B45" s="623"/>
      <c r="C45" s="445"/>
      <c r="D45" s="443"/>
      <c r="E45" s="444"/>
      <c r="F45" s="444"/>
      <c r="G45" s="444"/>
      <c r="H45" s="444"/>
      <c r="I45" s="445"/>
      <c r="J45" s="584"/>
      <c r="K45" s="253" t="s">
        <v>2</v>
      </c>
      <c r="L45" s="255"/>
      <c r="M45" s="608"/>
      <c r="N45" s="608"/>
      <c r="O45" s="608"/>
      <c r="P45" s="608"/>
      <c r="Q45" s="609"/>
    </row>
    <row r="46" spans="2:28" ht="15" customHeight="1">
      <c r="B46" s="606" t="s">
        <v>162</v>
      </c>
      <c r="C46" s="412"/>
      <c r="D46" s="412"/>
      <c r="E46" s="412"/>
      <c r="F46" s="412"/>
      <c r="G46" s="412"/>
      <c r="H46" s="412"/>
      <c r="I46" s="412"/>
      <c r="J46" s="412"/>
      <c r="K46" s="412"/>
      <c r="L46" s="413"/>
      <c r="M46" s="617" t="s">
        <v>0</v>
      </c>
      <c r="N46" s="617"/>
      <c r="O46" s="617"/>
      <c r="P46" s="617"/>
      <c r="Q46" s="618"/>
    </row>
    <row r="47" spans="2:28" ht="29.25" customHeight="1" thickBot="1">
      <c r="B47" s="616"/>
      <c r="C47" s="548"/>
      <c r="D47" s="548"/>
      <c r="E47" s="548"/>
      <c r="F47" s="548"/>
      <c r="G47" s="548"/>
      <c r="H47" s="548"/>
      <c r="I47" s="548"/>
      <c r="J47" s="548"/>
      <c r="K47" s="548"/>
      <c r="L47" s="549"/>
      <c r="M47" s="619"/>
      <c r="N47" s="619"/>
      <c r="O47" s="619"/>
      <c r="P47" s="619"/>
      <c r="Q47" s="620"/>
    </row>
    <row r="48" spans="2:28">
      <c r="M48" s="140"/>
      <c r="N48" s="140"/>
    </row>
    <row r="49" spans="8:53">
      <c r="J49" s="196"/>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row>
    <row r="50" spans="8:53">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row>
    <row r="51" spans="8:53">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row>
    <row r="52" spans="8:53">
      <c r="H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row>
    <row r="53" spans="8:53">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row>
    <row r="54" spans="8:5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row>
    <row r="55" spans="8:5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row>
    <row r="56" spans="8:5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row>
    <row r="57" spans="8:5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row>
    <row r="58" spans="8: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8: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8: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8: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8: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8: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8: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row r="68" spans="18:53">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row>
    <row r="69" spans="18:53">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row>
    <row r="70" spans="18:53">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row>
    <row r="71" spans="18:53">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row>
    <row r="72" spans="18:53">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row>
    <row r="73" spans="18:53">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18:53">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row>
    <row r="75" spans="18:53">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row>
    <row r="76" spans="18:53">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row>
    <row r="77" spans="18:53">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row>
    <row r="78" spans="18:53">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row>
    <row r="79" spans="18:53">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row>
    <row r="80" spans="18:53">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row>
    <row r="81" spans="18:53">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row>
  </sheetData>
  <mergeCells count="94">
    <mergeCell ref="B18:B21"/>
    <mergeCell ref="C18:C19"/>
    <mergeCell ref="C20:C21"/>
    <mergeCell ref="C24:C25"/>
    <mergeCell ref="B24:B25"/>
    <mergeCell ref="B22:B23"/>
    <mergeCell ref="C22:C23"/>
    <mergeCell ref="C26:C27"/>
    <mergeCell ref="C28:C29"/>
    <mergeCell ref="B26:B29"/>
    <mergeCell ref="B46:L47"/>
    <mergeCell ref="M46:Q47"/>
    <mergeCell ref="B30:B31"/>
    <mergeCell ref="C30:C31"/>
    <mergeCell ref="B42:C43"/>
    <mergeCell ref="D42:I43"/>
    <mergeCell ref="J42:J43"/>
    <mergeCell ref="M42:Q43"/>
    <mergeCell ref="B44:C45"/>
    <mergeCell ref="D44:I45"/>
    <mergeCell ref="J44:J45"/>
    <mergeCell ref="M44:Q45"/>
    <mergeCell ref="B39:C39"/>
    <mergeCell ref="D39:I39"/>
    <mergeCell ref="K39:L39"/>
    <mergeCell ref="M39:Q39"/>
    <mergeCell ref="B40:C41"/>
    <mergeCell ref="D40:I41"/>
    <mergeCell ref="J40:J41"/>
    <mergeCell ref="M40:Q41"/>
    <mergeCell ref="U34:V34"/>
    <mergeCell ref="B36:B37"/>
    <mergeCell ref="C36:C37"/>
    <mergeCell ref="E36:E37"/>
    <mergeCell ref="O36:O37"/>
    <mergeCell ref="P36:P37"/>
    <mergeCell ref="C32:C33"/>
    <mergeCell ref="B34:B35"/>
    <mergeCell ref="C34:C35"/>
    <mergeCell ref="B32:B33"/>
    <mergeCell ref="Q36:Q37"/>
    <mergeCell ref="O34:O35"/>
    <mergeCell ref="P34:P35"/>
    <mergeCell ref="Q34:Q35"/>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5"/>
  <sheetViews>
    <sheetView zoomScale="70" zoomScaleNormal="70" workbookViewId="0">
      <selection activeCell="B10" sqref="B10:C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4" customFormat="1" ht="37.5" customHeight="1">
      <c r="B2" s="631"/>
      <c r="C2" s="631"/>
      <c r="D2" s="632" t="s">
        <v>28</v>
      </c>
      <c r="E2" s="633"/>
      <c r="F2" s="633"/>
      <c r="G2" s="633"/>
      <c r="H2" s="633"/>
      <c r="I2" s="633"/>
      <c r="J2" s="633"/>
      <c r="K2" s="634"/>
      <c r="L2" s="638" t="s">
        <v>32</v>
      </c>
      <c r="M2" s="639"/>
      <c r="N2" s="639"/>
      <c r="O2" s="640"/>
      <c r="P2" s="641"/>
      <c r="Q2" s="642"/>
      <c r="R2" s="56"/>
    </row>
    <row r="3" spans="2:251" s="34" customFormat="1" ht="37.5" customHeight="1">
      <c r="B3" s="631"/>
      <c r="C3" s="631"/>
      <c r="D3" s="635"/>
      <c r="E3" s="636"/>
      <c r="F3" s="636"/>
      <c r="G3" s="636"/>
      <c r="H3" s="636"/>
      <c r="I3" s="636"/>
      <c r="J3" s="636"/>
      <c r="K3" s="637"/>
      <c r="L3" s="638" t="s">
        <v>29</v>
      </c>
      <c r="M3" s="639"/>
      <c r="N3" s="639"/>
      <c r="O3" s="640"/>
      <c r="P3" s="643"/>
      <c r="Q3" s="644"/>
      <c r="R3" s="56"/>
    </row>
    <row r="4" spans="2:251" s="34" customFormat="1" ht="33.75" customHeight="1">
      <c r="B4" s="631"/>
      <c r="C4" s="631"/>
      <c r="D4" s="632" t="s">
        <v>27</v>
      </c>
      <c r="E4" s="633"/>
      <c r="F4" s="633"/>
      <c r="G4" s="633"/>
      <c r="H4" s="633"/>
      <c r="I4" s="633"/>
      <c r="J4" s="633"/>
      <c r="K4" s="634"/>
      <c r="L4" s="638" t="s">
        <v>30</v>
      </c>
      <c r="M4" s="639"/>
      <c r="N4" s="639"/>
      <c r="O4" s="640"/>
      <c r="P4" s="643"/>
      <c r="Q4" s="644"/>
      <c r="R4" s="56"/>
    </row>
    <row r="5" spans="2:251" s="34" customFormat="1" ht="38.25" customHeight="1">
      <c r="B5" s="631"/>
      <c r="C5" s="631"/>
      <c r="D5" s="635"/>
      <c r="E5" s="636"/>
      <c r="F5" s="636"/>
      <c r="G5" s="636"/>
      <c r="H5" s="636"/>
      <c r="I5" s="636"/>
      <c r="J5" s="636"/>
      <c r="K5" s="637"/>
      <c r="L5" s="638" t="s">
        <v>31</v>
      </c>
      <c r="M5" s="639"/>
      <c r="N5" s="639"/>
      <c r="O5" s="640"/>
      <c r="P5" s="645"/>
      <c r="Q5" s="646"/>
      <c r="R5" s="56"/>
    </row>
    <row r="6" spans="2:251" s="34" customFormat="1" ht="23.25" customHeight="1">
      <c r="C6" s="647"/>
      <c r="D6" s="647"/>
      <c r="E6" s="647"/>
      <c r="F6" s="647"/>
      <c r="G6" s="647"/>
      <c r="H6" s="647"/>
      <c r="I6" s="647"/>
      <c r="J6" s="647"/>
      <c r="K6" s="647"/>
      <c r="L6" s="647"/>
      <c r="M6" s="647"/>
      <c r="N6" s="647"/>
      <c r="O6" s="647"/>
      <c r="P6" s="647"/>
      <c r="Q6" s="647"/>
      <c r="R6" s="56"/>
    </row>
    <row r="7" spans="2:251" s="34" customFormat="1" ht="31.5" customHeight="1">
      <c r="B7" s="58" t="s">
        <v>37</v>
      </c>
      <c r="C7" s="58" t="s">
        <v>46</v>
      </c>
      <c r="D7" s="648" t="s">
        <v>47</v>
      </c>
      <c r="E7" s="649"/>
      <c r="F7" s="649"/>
      <c r="G7" s="649"/>
      <c r="H7" s="649"/>
      <c r="I7" s="649"/>
      <c r="J7" s="649"/>
      <c r="K7" s="649"/>
      <c r="L7" s="649"/>
      <c r="M7" s="649"/>
      <c r="N7" s="649"/>
      <c r="O7" s="649"/>
      <c r="P7" s="649"/>
      <c r="Q7" s="650"/>
      <c r="R7" s="56"/>
    </row>
    <row r="8" spans="2:251" s="34" customFormat="1" ht="36" customHeight="1">
      <c r="B8" s="58" t="s">
        <v>26</v>
      </c>
      <c r="C8" s="58"/>
      <c r="D8" s="651" t="s">
        <v>48</v>
      </c>
      <c r="E8" s="651"/>
      <c r="F8" s="651"/>
      <c r="G8" s="651"/>
      <c r="H8" s="651"/>
      <c r="I8" s="651"/>
      <c r="J8" s="651"/>
      <c r="K8" s="651"/>
      <c r="L8" s="651"/>
      <c r="M8" s="651"/>
      <c r="N8" s="651"/>
      <c r="O8" s="651"/>
      <c r="P8" s="651"/>
      <c r="Q8" s="651"/>
    </row>
    <row r="9" spans="2:251" s="34" customFormat="1" ht="36" customHeight="1">
      <c r="B9" s="652" t="s">
        <v>49</v>
      </c>
      <c r="C9" s="653"/>
      <c r="D9" s="654"/>
      <c r="E9" s="654"/>
      <c r="F9" s="654"/>
      <c r="G9" s="654"/>
      <c r="H9" s="654"/>
      <c r="I9" s="655"/>
      <c r="J9" s="656" t="s">
        <v>95</v>
      </c>
      <c r="K9" s="657"/>
      <c r="L9" s="658"/>
      <c r="M9" s="665" t="s">
        <v>25</v>
      </c>
      <c r="N9" s="666"/>
      <c r="O9" s="666"/>
      <c r="P9" s="666"/>
      <c r="Q9" s="667"/>
      <c r="R9" s="42"/>
      <c r="T9" s="681"/>
      <c r="U9" s="681"/>
      <c r="V9" s="681"/>
      <c r="W9" s="681"/>
      <c r="X9" s="681"/>
    </row>
    <row r="10" spans="2:251" s="34" customFormat="1" ht="36" customHeight="1">
      <c r="B10" s="652" t="s">
        <v>68</v>
      </c>
      <c r="C10" s="653"/>
      <c r="D10" s="654"/>
      <c r="E10" s="654"/>
      <c r="F10" s="654"/>
      <c r="G10" s="654"/>
      <c r="H10" s="654"/>
      <c r="I10" s="655"/>
      <c r="J10" s="659"/>
      <c r="K10" s="660"/>
      <c r="L10" s="661"/>
      <c r="M10" s="55" t="s">
        <v>24</v>
      </c>
      <c r="N10" s="682" t="s">
        <v>23</v>
      </c>
      <c r="O10" s="682"/>
      <c r="P10" s="682"/>
      <c r="Q10" s="55" t="s">
        <v>22</v>
      </c>
      <c r="R10" s="42"/>
      <c r="T10" s="54"/>
      <c r="U10" s="54"/>
      <c r="V10" s="54"/>
      <c r="W10" s="54"/>
      <c r="X10" s="54"/>
    </row>
    <row r="11" spans="2:251" s="34" customFormat="1" ht="31.5" customHeight="1">
      <c r="B11" s="683" t="s">
        <v>86</v>
      </c>
      <c r="C11" s="684"/>
      <c r="D11" s="670"/>
      <c r="E11" s="670"/>
      <c r="F11" s="670"/>
      <c r="G11" s="670"/>
      <c r="H11" s="670"/>
      <c r="I11" s="671"/>
      <c r="J11" s="659"/>
      <c r="K11" s="660"/>
      <c r="L11" s="661"/>
      <c r="M11" s="53"/>
      <c r="N11" s="685"/>
      <c r="O11" s="686"/>
      <c r="P11" s="687"/>
      <c r="Q11" s="52"/>
      <c r="R11" s="42"/>
      <c r="T11" s="51"/>
      <c r="U11" s="688"/>
      <c r="V11" s="688"/>
      <c r="W11" s="688"/>
      <c r="X11" s="51"/>
      <c r="Z11" s="50"/>
      <c r="AA11" s="50"/>
    </row>
    <row r="12" spans="2:251" s="34" customFormat="1" ht="74.25" customHeight="1">
      <c r="B12" s="668" t="s">
        <v>85</v>
      </c>
      <c r="C12" s="669"/>
      <c r="D12" s="670"/>
      <c r="E12" s="670"/>
      <c r="F12" s="670"/>
      <c r="G12" s="670"/>
      <c r="H12" s="670"/>
      <c r="I12" s="671"/>
      <c r="J12" s="659"/>
      <c r="K12" s="660"/>
      <c r="L12" s="661"/>
      <c r="M12" s="49"/>
      <c r="N12" s="672"/>
      <c r="O12" s="673"/>
      <c r="P12" s="674"/>
      <c r="Q12" s="48"/>
      <c r="R12" s="42"/>
      <c r="T12" s="45"/>
      <c r="U12" s="680"/>
      <c r="V12" s="680"/>
      <c r="W12" s="680"/>
      <c r="X12" s="39"/>
      <c r="Z12" s="37"/>
      <c r="AA12" s="36"/>
      <c r="AB12" s="35"/>
    </row>
    <row r="13" spans="2:251" s="34" customFormat="1" ht="74.25" customHeight="1">
      <c r="B13" s="689" t="s">
        <v>87</v>
      </c>
      <c r="C13" s="690"/>
      <c r="D13" s="654"/>
      <c r="E13" s="654"/>
      <c r="F13" s="654"/>
      <c r="G13" s="654"/>
      <c r="H13" s="654"/>
      <c r="I13" s="655"/>
      <c r="J13" s="659"/>
      <c r="K13" s="660"/>
      <c r="L13" s="661"/>
      <c r="M13" s="47"/>
      <c r="N13" s="677"/>
      <c r="O13" s="678"/>
      <c r="P13" s="679"/>
      <c r="Q13" s="46"/>
      <c r="R13" s="42"/>
      <c r="T13" s="45"/>
      <c r="U13" s="680"/>
      <c r="V13" s="680"/>
      <c r="W13" s="680"/>
      <c r="X13" s="39"/>
      <c r="Z13" s="37"/>
      <c r="AA13" s="36"/>
      <c r="AB13" s="35"/>
    </row>
    <row r="14" spans="2:251" s="34" customFormat="1" ht="28.5" customHeight="1">
      <c r="B14" s="68" t="s">
        <v>94</v>
      </c>
      <c r="C14" s="69"/>
      <c r="D14" s="675"/>
      <c r="E14" s="675"/>
      <c r="F14" s="675"/>
      <c r="G14" s="675"/>
      <c r="H14" s="675"/>
      <c r="I14" s="676"/>
      <c r="J14" s="662"/>
      <c r="K14" s="663"/>
      <c r="L14" s="664"/>
      <c r="M14" s="44"/>
      <c r="N14" s="677"/>
      <c r="O14" s="678"/>
      <c r="P14" s="679"/>
      <c r="Q14" s="43"/>
      <c r="R14" s="42"/>
      <c r="T14" s="41"/>
      <c r="U14" s="680"/>
      <c r="V14" s="680"/>
      <c r="W14" s="40"/>
      <c r="X14" s="39"/>
      <c r="Y14" s="38"/>
      <c r="Z14" s="37"/>
      <c r="AA14" s="36"/>
      <c r="AB14" s="35"/>
    </row>
    <row r="15" spans="2:251" ht="28.5" customHeight="1">
      <c r="B15" s="704" t="s">
        <v>35</v>
      </c>
      <c r="C15" s="700" t="s">
        <v>33</v>
      </c>
      <c r="D15" s="697" t="s">
        <v>39</v>
      </c>
      <c r="E15" s="697" t="s">
        <v>21</v>
      </c>
      <c r="F15" s="697" t="s">
        <v>45</v>
      </c>
      <c r="G15" s="707" t="s">
        <v>41</v>
      </c>
      <c r="H15" s="697" t="s">
        <v>36</v>
      </c>
      <c r="I15" s="691" t="s">
        <v>34</v>
      </c>
      <c r="J15" s="692"/>
      <c r="K15" s="692"/>
      <c r="L15" s="693"/>
      <c r="M15" s="697" t="s">
        <v>20</v>
      </c>
      <c r="N15" s="697"/>
      <c r="O15" s="698" t="s">
        <v>19</v>
      </c>
      <c r="P15" s="698"/>
      <c r="Q15" s="698"/>
      <c r="R15" s="3"/>
      <c r="S15" s="3"/>
      <c r="T15" s="10"/>
      <c r="U15" s="699"/>
      <c r="V15" s="699"/>
      <c r="W15" s="3"/>
      <c r="X15" s="9"/>
      <c r="Y15" s="3"/>
      <c r="Z15" s="17"/>
      <c r="AA15" s="6"/>
      <c r="AB15" s="29"/>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705"/>
      <c r="C16" s="700"/>
      <c r="D16" s="697"/>
      <c r="E16" s="697"/>
      <c r="F16" s="697"/>
      <c r="G16" s="697"/>
      <c r="H16" s="697"/>
      <c r="I16" s="694"/>
      <c r="J16" s="695"/>
      <c r="K16" s="695"/>
      <c r="L16" s="696"/>
      <c r="M16" s="697"/>
      <c r="N16" s="697"/>
      <c r="O16" s="697" t="s">
        <v>18</v>
      </c>
      <c r="P16" s="697" t="s">
        <v>17</v>
      </c>
      <c r="Q16" s="700" t="s">
        <v>16</v>
      </c>
      <c r="R16" s="3"/>
      <c r="S16" s="3"/>
      <c r="T16" s="8"/>
      <c r="U16" s="699"/>
      <c r="V16" s="699"/>
      <c r="W16" s="3"/>
      <c r="X16" s="7"/>
      <c r="Y16" s="3"/>
      <c r="Z16" s="17"/>
      <c r="AA16" s="6"/>
      <c r="AB16" s="29"/>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706"/>
      <c r="C17" s="700"/>
      <c r="D17" s="697"/>
      <c r="E17" s="697"/>
      <c r="F17" s="697"/>
      <c r="G17" s="697"/>
      <c r="H17" s="697"/>
      <c r="I17" s="63" t="s">
        <v>15</v>
      </c>
      <c r="J17" s="63" t="s">
        <v>14</v>
      </c>
      <c r="K17" s="63" t="s">
        <v>13</v>
      </c>
      <c r="L17" s="64" t="s">
        <v>12</v>
      </c>
      <c r="M17" s="33" t="s">
        <v>11</v>
      </c>
      <c r="N17" s="32" t="s">
        <v>10</v>
      </c>
      <c r="O17" s="697"/>
      <c r="P17" s="697"/>
      <c r="Q17" s="700"/>
      <c r="R17" s="3"/>
      <c r="S17" s="3"/>
      <c r="T17" s="5"/>
      <c r="U17" s="699"/>
      <c r="V17" s="699"/>
      <c r="X17" s="6"/>
      <c r="Z17" s="17"/>
      <c r="AA17" s="6"/>
      <c r="AB17" s="29"/>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391" t="s">
        <v>84</v>
      </c>
      <c r="C18" s="701" t="s">
        <v>88</v>
      </c>
      <c r="D18" s="32" t="s">
        <v>3</v>
      </c>
      <c r="E18" s="70"/>
      <c r="F18" s="32"/>
      <c r="G18" s="32" t="s">
        <v>3</v>
      </c>
      <c r="H18" s="32"/>
      <c r="I18" s="63"/>
      <c r="J18" s="63"/>
      <c r="K18" s="63"/>
      <c r="L18" s="64"/>
      <c r="M18" s="33"/>
      <c r="N18" s="72">
        <v>45657</v>
      </c>
      <c r="O18" s="32"/>
      <c r="P18" s="32"/>
      <c r="Q18" s="33"/>
      <c r="R18" s="3"/>
      <c r="S18" s="3"/>
      <c r="T18" s="5"/>
      <c r="U18" s="57"/>
      <c r="V18" s="57"/>
      <c r="X18" s="6"/>
      <c r="Z18" s="17"/>
      <c r="AA18" s="6"/>
      <c r="AB18" s="29"/>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392"/>
      <c r="C19" s="702"/>
      <c r="D19" s="32" t="s">
        <v>2</v>
      </c>
      <c r="E19" s="70"/>
      <c r="F19" s="32"/>
      <c r="G19" s="32" t="s">
        <v>40</v>
      </c>
      <c r="H19" s="32"/>
      <c r="I19" s="63"/>
      <c r="J19" s="63"/>
      <c r="K19" s="63"/>
      <c r="L19" s="64"/>
      <c r="M19" s="33"/>
      <c r="N19" s="32"/>
      <c r="O19" s="32"/>
      <c r="P19" s="32"/>
      <c r="Q19" s="33"/>
      <c r="R19" s="3"/>
      <c r="S19" s="3"/>
      <c r="T19" s="5"/>
      <c r="U19" s="57"/>
      <c r="V19" s="57"/>
      <c r="X19" s="6"/>
      <c r="Z19" s="17"/>
      <c r="AA19" s="6"/>
      <c r="AB19" s="29"/>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392"/>
      <c r="C20" s="701" t="s">
        <v>89</v>
      </c>
      <c r="D20" s="32" t="s">
        <v>3</v>
      </c>
      <c r="E20" s="70"/>
      <c r="F20" s="32"/>
      <c r="G20" s="32" t="s">
        <v>3</v>
      </c>
      <c r="H20" s="32"/>
      <c r="I20" s="63"/>
      <c r="J20" s="63"/>
      <c r="K20" s="63"/>
      <c r="L20" s="64"/>
      <c r="M20" s="33"/>
      <c r="N20" s="72">
        <v>45657</v>
      </c>
      <c r="O20" s="32"/>
      <c r="P20" s="32"/>
      <c r="Q20" s="33"/>
      <c r="R20" s="3"/>
      <c r="S20" s="3"/>
      <c r="T20" s="5"/>
      <c r="U20" s="57"/>
      <c r="V20" s="57"/>
      <c r="X20" s="6"/>
      <c r="Z20" s="17"/>
      <c r="AA20" s="6"/>
      <c r="AB20" s="29"/>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392"/>
      <c r="C21" s="703"/>
      <c r="D21" s="32" t="s">
        <v>2</v>
      </c>
      <c r="E21" s="70"/>
      <c r="F21" s="32"/>
      <c r="G21" s="32" t="s">
        <v>40</v>
      </c>
      <c r="H21" s="32"/>
      <c r="I21" s="63"/>
      <c r="J21" s="63"/>
      <c r="K21" s="63"/>
      <c r="L21" s="64"/>
      <c r="M21" s="33"/>
      <c r="N21" s="32"/>
      <c r="O21" s="32"/>
      <c r="P21" s="32"/>
      <c r="Q21" s="33"/>
      <c r="R21" s="3"/>
      <c r="S21" s="3"/>
      <c r="T21" s="5"/>
      <c r="U21" s="57"/>
      <c r="V21" s="57"/>
      <c r="X21" s="6"/>
      <c r="Z21" s="17"/>
      <c r="AA21" s="6"/>
      <c r="AB21" s="29"/>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392"/>
      <c r="C22" s="391" t="s">
        <v>90</v>
      </c>
      <c r="D22" s="32" t="s">
        <v>3</v>
      </c>
      <c r="E22" s="70"/>
      <c r="F22" s="32"/>
      <c r="G22" s="32" t="s">
        <v>3</v>
      </c>
      <c r="H22" s="32"/>
      <c r="I22" s="63"/>
      <c r="J22" s="63"/>
      <c r="K22" s="63"/>
      <c r="L22" s="64"/>
      <c r="M22" s="33"/>
      <c r="N22" s="72">
        <v>45657</v>
      </c>
      <c r="O22" s="32"/>
      <c r="P22" s="32"/>
      <c r="Q22" s="33"/>
      <c r="R22" s="3"/>
      <c r="S22" s="3"/>
      <c r="T22" s="5"/>
      <c r="U22" s="57"/>
      <c r="V22" s="57"/>
      <c r="X22" s="6"/>
      <c r="Z22" s="17"/>
      <c r="AA22" s="6"/>
      <c r="AB22" s="29"/>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393"/>
      <c r="C23" s="393"/>
      <c r="D23" s="32" t="s">
        <v>2</v>
      </c>
      <c r="E23" s="70"/>
      <c r="F23" s="32"/>
      <c r="G23" s="32" t="s">
        <v>40</v>
      </c>
      <c r="H23" s="32"/>
      <c r="I23" s="63"/>
      <c r="J23" s="63"/>
      <c r="K23" s="63"/>
      <c r="L23" s="64"/>
      <c r="M23" s="33"/>
      <c r="N23" s="32"/>
      <c r="O23" s="32"/>
      <c r="P23" s="32"/>
      <c r="Q23" s="33"/>
      <c r="R23" s="3"/>
      <c r="S23" s="3"/>
      <c r="T23" s="5"/>
      <c r="U23" s="57"/>
      <c r="V23" s="57"/>
      <c r="X23" s="6"/>
      <c r="Z23" s="17"/>
      <c r="AA23" s="6"/>
      <c r="AB23" s="29"/>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391" t="s">
        <v>91</v>
      </c>
      <c r="C24" s="708" t="s">
        <v>92</v>
      </c>
      <c r="D24" s="32" t="s">
        <v>3</v>
      </c>
      <c r="E24" s="70"/>
      <c r="F24" s="32"/>
      <c r="G24" s="32" t="s">
        <v>3</v>
      </c>
      <c r="H24" s="32"/>
      <c r="I24" s="63"/>
      <c r="J24" s="63"/>
      <c r="K24" s="63"/>
      <c r="L24" s="64"/>
      <c r="M24" s="33"/>
      <c r="N24" s="72">
        <v>45657</v>
      </c>
      <c r="O24" s="32"/>
      <c r="P24" s="32"/>
      <c r="Q24" s="33"/>
      <c r="R24" s="3"/>
      <c r="S24" s="3"/>
      <c r="T24" s="5"/>
      <c r="U24" s="57"/>
      <c r="V24" s="57"/>
      <c r="X24" s="6"/>
      <c r="Z24" s="17"/>
      <c r="AA24" s="6"/>
      <c r="AB24" s="29"/>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392"/>
      <c r="C25" s="709"/>
      <c r="D25" s="32" t="s">
        <v>2</v>
      </c>
      <c r="E25" s="70"/>
      <c r="F25" s="32"/>
      <c r="G25" s="32" t="s">
        <v>40</v>
      </c>
      <c r="H25" s="32"/>
      <c r="I25" s="63"/>
      <c r="J25" s="63"/>
      <c r="K25" s="63"/>
      <c r="L25" s="64"/>
      <c r="M25" s="33"/>
      <c r="N25" s="32"/>
      <c r="O25" s="32"/>
      <c r="P25" s="32"/>
      <c r="Q25" s="33"/>
      <c r="R25" s="3"/>
      <c r="S25" s="3"/>
      <c r="T25" s="5"/>
      <c r="U25" s="57"/>
      <c r="V25" s="57"/>
      <c r="X25" s="6"/>
      <c r="Z25" s="17"/>
      <c r="AA25" s="6"/>
      <c r="AB25" s="29"/>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392"/>
      <c r="C26" s="391" t="s">
        <v>93</v>
      </c>
      <c r="D26" s="32" t="s">
        <v>3</v>
      </c>
      <c r="E26" s="70"/>
      <c r="F26" s="32"/>
      <c r="G26" s="32" t="s">
        <v>3</v>
      </c>
      <c r="H26" s="32"/>
      <c r="I26" s="63"/>
      <c r="J26" s="63"/>
      <c r="K26" s="63"/>
      <c r="L26" s="64"/>
      <c r="M26" s="33"/>
      <c r="N26" s="72">
        <v>45657</v>
      </c>
      <c r="O26" s="32"/>
      <c r="P26" s="32"/>
      <c r="Q26" s="33"/>
      <c r="R26" s="3"/>
      <c r="S26" s="3"/>
      <c r="T26" s="5"/>
      <c r="U26" s="57"/>
      <c r="V26" s="57"/>
      <c r="X26" s="6"/>
      <c r="Z26" s="17"/>
      <c r="AA26" s="6"/>
      <c r="AB26" s="29"/>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393"/>
      <c r="C27" s="710"/>
      <c r="D27" s="32" t="s">
        <v>2</v>
      </c>
      <c r="E27" s="70"/>
      <c r="F27" s="32"/>
      <c r="G27" s="32" t="s">
        <v>40</v>
      </c>
      <c r="H27" s="32"/>
      <c r="I27" s="63"/>
      <c r="J27" s="63"/>
      <c r="K27" s="63"/>
      <c r="L27" s="64"/>
      <c r="M27" s="33"/>
      <c r="N27" s="32"/>
      <c r="O27" s="32"/>
      <c r="P27" s="32"/>
      <c r="Q27" s="33"/>
      <c r="R27" s="3"/>
      <c r="S27" s="3"/>
      <c r="T27" s="5"/>
      <c r="U27" s="57"/>
      <c r="V27" s="57"/>
      <c r="X27" s="6"/>
      <c r="Z27" s="17"/>
      <c r="AA27" s="6"/>
      <c r="AB27" s="29"/>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391"/>
      <c r="C28" s="701"/>
      <c r="D28" s="32" t="s">
        <v>3</v>
      </c>
      <c r="E28" s="70"/>
      <c r="F28" s="32"/>
      <c r="G28" s="32" t="s">
        <v>3</v>
      </c>
      <c r="H28" s="32"/>
      <c r="I28" s="63"/>
      <c r="J28" s="63"/>
      <c r="K28" s="63"/>
      <c r="L28" s="64"/>
      <c r="M28" s="33"/>
      <c r="N28" s="72">
        <v>45657</v>
      </c>
      <c r="O28" s="32"/>
      <c r="P28" s="32"/>
      <c r="Q28" s="33"/>
      <c r="R28" s="3"/>
      <c r="S28" s="3"/>
      <c r="T28" s="5"/>
      <c r="U28" s="57"/>
      <c r="V28" s="57"/>
      <c r="X28" s="6"/>
      <c r="Z28" s="17"/>
      <c r="AA28" s="6"/>
      <c r="AB28" s="29"/>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9.75" customHeight="1">
      <c r="B29" s="392"/>
      <c r="C29" s="702"/>
      <c r="D29" s="32" t="s">
        <v>2</v>
      </c>
      <c r="E29" s="70"/>
      <c r="F29" s="32"/>
      <c r="G29" s="32" t="s">
        <v>40</v>
      </c>
      <c r="H29" s="32"/>
      <c r="I29" s="63"/>
      <c r="J29" s="63"/>
      <c r="K29" s="63"/>
      <c r="L29" s="64"/>
      <c r="M29" s="33"/>
      <c r="N29" s="32"/>
      <c r="O29" s="32"/>
      <c r="P29" s="32"/>
      <c r="Q29" s="33"/>
      <c r="R29" s="3"/>
      <c r="S29" s="3"/>
      <c r="T29" s="5"/>
      <c r="U29" s="57"/>
      <c r="V29" s="57"/>
      <c r="X29" s="6"/>
      <c r="Z29" s="17"/>
      <c r="AA29" s="6"/>
      <c r="AB29" s="29"/>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392"/>
      <c r="C30" s="711"/>
      <c r="D30" s="32" t="s">
        <v>3</v>
      </c>
      <c r="E30" s="70"/>
      <c r="F30" s="32"/>
      <c r="G30" s="32" t="s">
        <v>3</v>
      </c>
      <c r="H30" s="32"/>
      <c r="I30" s="63"/>
      <c r="J30" s="63"/>
      <c r="K30" s="63"/>
      <c r="L30" s="64"/>
      <c r="M30" s="33"/>
      <c r="N30" s="72">
        <v>45657</v>
      </c>
      <c r="O30" s="32"/>
      <c r="P30" s="32"/>
      <c r="Q30" s="33"/>
      <c r="R30" s="3"/>
      <c r="S30" s="3"/>
      <c r="T30" s="5"/>
      <c r="U30" s="57"/>
      <c r="V30" s="57"/>
      <c r="X30" s="6"/>
      <c r="Z30" s="17"/>
      <c r="AA30" s="6"/>
      <c r="AB30" s="29"/>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9.75" customHeight="1">
      <c r="B31" s="393"/>
      <c r="C31" s="710"/>
      <c r="D31" s="32" t="s">
        <v>40</v>
      </c>
      <c r="E31" s="70"/>
      <c r="F31" s="32"/>
      <c r="G31" s="32" t="s">
        <v>40</v>
      </c>
      <c r="H31" s="32"/>
      <c r="I31" s="63"/>
      <c r="J31" s="63"/>
      <c r="K31" s="63"/>
      <c r="L31" s="64"/>
      <c r="M31" s="33"/>
      <c r="N31" s="32"/>
      <c r="O31" s="32"/>
      <c r="P31" s="32"/>
      <c r="Q31" s="33"/>
      <c r="R31" s="3"/>
      <c r="S31" s="3"/>
      <c r="T31" s="5"/>
      <c r="U31" s="57"/>
      <c r="V31" s="57"/>
      <c r="X31" s="6"/>
      <c r="Z31" s="17"/>
      <c r="AA31" s="6"/>
      <c r="AB31" s="29"/>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row>
    <row r="32" spans="2:251" ht="81.75" customHeight="1">
      <c r="B32" s="391"/>
      <c r="C32" s="391"/>
      <c r="D32" s="32" t="s">
        <v>3</v>
      </c>
      <c r="E32" s="704"/>
      <c r="F32" s="32"/>
      <c r="G32" s="32" t="s">
        <v>3</v>
      </c>
      <c r="H32" s="32"/>
      <c r="I32" s="63"/>
      <c r="J32" s="63"/>
      <c r="K32" s="63"/>
      <c r="L32" s="64"/>
      <c r="M32" s="33"/>
      <c r="N32" s="72">
        <v>45657</v>
      </c>
      <c r="O32" s="32"/>
      <c r="P32" s="32"/>
      <c r="Q32" s="33"/>
      <c r="R32" s="3"/>
      <c r="S32" s="3"/>
      <c r="T32" s="5"/>
      <c r="U32" s="57"/>
      <c r="V32" s="57"/>
      <c r="X32" s="6"/>
      <c r="Z32" s="17"/>
      <c r="AA32" s="6"/>
      <c r="AB32" s="29"/>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row>
    <row r="33" spans="2:251" ht="39.75" customHeight="1">
      <c r="B33" s="392"/>
      <c r="C33" s="393"/>
      <c r="D33" s="32" t="s">
        <v>2</v>
      </c>
      <c r="E33" s="706"/>
      <c r="F33" s="32"/>
      <c r="G33" s="32" t="s">
        <v>40</v>
      </c>
      <c r="H33" s="32"/>
      <c r="I33" s="63"/>
      <c r="J33" s="63"/>
      <c r="K33" s="63"/>
      <c r="L33" s="64"/>
      <c r="M33" s="33"/>
      <c r="N33" s="32"/>
      <c r="O33" s="32"/>
      <c r="P33" s="32"/>
      <c r="Q33" s="33"/>
      <c r="R33" s="3"/>
      <c r="S33" s="3"/>
      <c r="T33" s="5"/>
      <c r="U33" s="57"/>
      <c r="V33" s="57"/>
      <c r="X33" s="6"/>
      <c r="Z33" s="17"/>
      <c r="AA33" s="6"/>
      <c r="AB33" s="29"/>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row>
    <row r="34" spans="2:251" ht="39.75" customHeight="1">
      <c r="B34" s="392"/>
      <c r="C34" s="712"/>
      <c r="D34" s="32" t="s">
        <v>3</v>
      </c>
      <c r="E34" s="704"/>
      <c r="F34" s="32"/>
      <c r="G34" s="32" t="s">
        <v>3</v>
      </c>
      <c r="H34" s="32"/>
      <c r="I34" s="63"/>
      <c r="J34" s="63"/>
      <c r="K34" s="63"/>
      <c r="L34" s="64"/>
      <c r="M34" s="33"/>
      <c r="N34" s="72">
        <v>45657</v>
      </c>
      <c r="O34" s="32"/>
      <c r="P34" s="32"/>
      <c r="Q34" s="33"/>
      <c r="R34" s="3"/>
      <c r="S34" s="3"/>
      <c r="T34" s="5"/>
      <c r="U34" s="57"/>
      <c r="V34" s="57"/>
      <c r="X34" s="6"/>
      <c r="Z34" s="17"/>
      <c r="AA34" s="6"/>
      <c r="AB34" s="29"/>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row>
    <row r="35" spans="2:251" ht="39.75" customHeight="1">
      <c r="B35" s="392"/>
      <c r="C35" s="709"/>
      <c r="D35" s="32" t="s">
        <v>2</v>
      </c>
      <c r="E35" s="706"/>
      <c r="F35" s="32"/>
      <c r="G35" s="32" t="s">
        <v>40</v>
      </c>
      <c r="H35" s="32"/>
      <c r="I35" s="63"/>
      <c r="J35" s="63"/>
      <c r="K35" s="63"/>
      <c r="L35" s="64"/>
      <c r="M35" s="33"/>
      <c r="N35" s="32"/>
      <c r="O35" s="32"/>
      <c r="P35" s="32"/>
      <c r="Q35" s="33"/>
      <c r="R35" s="3"/>
      <c r="S35" s="3"/>
      <c r="T35" s="5"/>
      <c r="U35" s="57"/>
      <c r="V35" s="57"/>
      <c r="X35" s="6"/>
      <c r="Z35" s="17"/>
      <c r="AA35" s="6"/>
      <c r="AB35" s="29"/>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row>
    <row r="36" spans="2:251" ht="39.75" customHeight="1">
      <c r="B36" s="392"/>
      <c r="C36" s="712"/>
      <c r="D36" s="32" t="s">
        <v>3</v>
      </c>
      <c r="E36" s="71"/>
      <c r="F36" s="32"/>
      <c r="G36" s="32" t="s">
        <v>3</v>
      </c>
      <c r="H36" s="32"/>
      <c r="I36" s="63"/>
      <c r="J36" s="63"/>
      <c r="K36" s="63"/>
      <c r="L36" s="64"/>
      <c r="M36" s="33"/>
      <c r="N36" s="72">
        <v>45657</v>
      </c>
      <c r="O36" s="32"/>
      <c r="P36" s="32"/>
      <c r="Q36" s="33"/>
      <c r="R36" s="3"/>
      <c r="S36" s="3"/>
      <c r="T36" s="5"/>
      <c r="U36" s="57"/>
      <c r="V36" s="57"/>
      <c r="X36" s="6"/>
      <c r="Z36" s="17"/>
      <c r="AA36" s="6"/>
      <c r="AB36" s="29"/>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row>
    <row r="37" spans="2:251" ht="39.75" customHeight="1">
      <c r="B37" s="393"/>
      <c r="C37" s="709"/>
      <c r="D37" s="32" t="s">
        <v>2</v>
      </c>
      <c r="E37" s="71"/>
      <c r="F37" s="32"/>
      <c r="G37" s="32" t="s">
        <v>40</v>
      </c>
      <c r="H37" s="32"/>
      <c r="I37" s="63"/>
      <c r="J37" s="63"/>
      <c r="K37" s="63"/>
      <c r="L37" s="64"/>
      <c r="M37" s="33"/>
      <c r="N37" s="32"/>
      <c r="O37" s="32"/>
      <c r="P37" s="32"/>
      <c r="Q37" s="33"/>
      <c r="R37" s="3"/>
      <c r="S37" s="3"/>
      <c r="T37" s="5"/>
      <c r="U37" s="57"/>
      <c r="V37" s="57"/>
      <c r="X37" s="6"/>
      <c r="Z37" s="17"/>
      <c r="AA37" s="6"/>
      <c r="AB37" s="29"/>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row>
    <row r="38" spans="2:251" ht="33" customHeight="1">
      <c r="B38" s="718"/>
      <c r="C38" s="719"/>
      <c r="D38" s="59" t="s">
        <v>38</v>
      </c>
      <c r="E38" s="715"/>
      <c r="F38" s="65"/>
      <c r="G38" s="59" t="s">
        <v>38</v>
      </c>
      <c r="H38" s="66"/>
      <c r="I38" s="28"/>
      <c r="J38" s="25"/>
      <c r="K38" s="27"/>
      <c r="L38" s="25"/>
      <c r="M38" s="31"/>
      <c r="N38" s="72">
        <v>45657</v>
      </c>
      <c r="O38" s="721" t="e">
        <f>+F39/F38</f>
        <v>#DIV/0!</v>
      </c>
      <c r="P38" s="721" t="e">
        <f>+H39/H38</f>
        <v>#DIV/0!</v>
      </c>
      <c r="Q38" s="722" t="e">
        <f>+(O38*O38)/P38</f>
        <v>#DIV/0!</v>
      </c>
      <c r="T38" s="5"/>
      <c r="U38" s="699"/>
      <c r="V38" s="699"/>
      <c r="X38" s="4"/>
      <c r="Z38" s="30"/>
      <c r="AA38" s="6"/>
      <c r="AB38" s="29"/>
    </row>
    <row r="39" spans="2:251" ht="37.5" customHeight="1">
      <c r="B39" s="718"/>
      <c r="C39" s="719"/>
      <c r="D39" s="59" t="s">
        <v>2</v>
      </c>
      <c r="E39" s="720"/>
      <c r="F39" s="65"/>
      <c r="G39" s="59" t="s">
        <v>40</v>
      </c>
      <c r="H39" s="66"/>
      <c r="I39" s="28"/>
      <c r="J39" s="25"/>
      <c r="K39" s="27"/>
      <c r="L39" s="25"/>
      <c r="M39" s="31"/>
      <c r="N39" s="31"/>
      <c r="O39" s="721"/>
      <c r="P39" s="721"/>
      <c r="Q39" s="722"/>
      <c r="T39" s="5"/>
      <c r="U39" s="57"/>
      <c r="V39" s="57"/>
      <c r="X39" s="4"/>
      <c r="Z39" s="30"/>
      <c r="AA39" s="6"/>
      <c r="AB39" s="29"/>
    </row>
    <row r="40" spans="2:251" ht="15.75">
      <c r="B40" s="713"/>
      <c r="C40" s="714" t="s">
        <v>9</v>
      </c>
      <c r="D40" s="59" t="s">
        <v>3</v>
      </c>
      <c r="E40" s="715"/>
      <c r="F40" s="24"/>
      <c r="G40" s="59" t="s">
        <v>3</v>
      </c>
      <c r="H40" s="26"/>
      <c r="I40" s="26"/>
      <c r="J40" s="25"/>
      <c r="K40" s="25"/>
      <c r="L40" s="25"/>
      <c r="M40" s="25"/>
      <c r="N40" s="20"/>
      <c r="O40" s="717"/>
      <c r="P40" s="717"/>
      <c r="Q40" s="713"/>
    </row>
    <row r="41" spans="2:251" ht="15.75">
      <c r="B41" s="713"/>
      <c r="C41" s="714"/>
      <c r="D41" s="59" t="s">
        <v>2</v>
      </c>
      <c r="E41" s="716"/>
      <c r="F41" s="24"/>
      <c r="G41" s="59" t="s">
        <v>40</v>
      </c>
      <c r="H41" s="23"/>
      <c r="I41" s="21"/>
      <c r="J41" s="21"/>
      <c r="K41" s="22"/>
      <c r="L41" s="21"/>
      <c r="M41" s="21"/>
      <c r="N41" s="20"/>
      <c r="O41" s="717"/>
      <c r="P41" s="717"/>
      <c r="Q41" s="713"/>
    </row>
    <row r="42" spans="2:251">
      <c r="D42" s="19"/>
      <c r="H42" s="18"/>
      <c r="I42" s="15"/>
      <c r="J42" s="17"/>
      <c r="K42" s="17"/>
      <c r="L42" s="17"/>
      <c r="M42" s="16"/>
      <c r="N42" s="16"/>
      <c r="O42" s="15"/>
      <c r="P42" s="13"/>
      <c r="Q42" s="14"/>
      <c r="R42" s="13"/>
    </row>
    <row r="43" spans="2:251" ht="31.5">
      <c r="B43" s="723" t="s">
        <v>42</v>
      </c>
      <c r="C43" s="723"/>
      <c r="D43" s="724" t="s">
        <v>8</v>
      </c>
      <c r="E43" s="724"/>
      <c r="F43" s="724"/>
      <c r="G43" s="724"/>
      <c r="H43" s="724"/>
      <c r="I43" s="724"/>
      <c r="J43" s="67" t="s">
        <v>43</v>
      </c>
      <c r="K43" s="724" t="s">
        <v>44</v>
      </c>
      <c r="L43" s="724"/>
      <c r="M43" s="725" t="s">
        <v>7</v>
      </c>
      <c r="N43" s="726"/>
      <c r="O43" s="726"/>
      <c r="P43" s="726"/>
      <c r="Q43" s="726"/>
    </row>
    <row r="44" spans="2:251" ht="26.25" customHeight="1">
      <c r="B44" s="727" t="s">
        <v>98</v>
      </c>
      <c r="C44" s="728"/>
      <c r="D44" s="731" t="s">
        <v>97</v>
      </c>
      <c r="E44" s="732"/>
      <c r="F44" s="732"/>
      <c r="G44" s="732"/>
      <c r="H44" s="732"/>
      <c r="I44" s="733"/>
      <c r="J44" s="737" t="s">
        <v>80</v>
      </c>
      <c r="K44" s="12" t="s">
        <v>3</v>
      </c>
      <c r="L44" s="61">
        <v>2</v>
      </c>
      <c r="M44" s="738" t="s">
        <v>5</v>
      </c>
      <c r="N44" s="738"/>
      <c r="O44" s="738"/>
      <c r="P44" s="738"/>
      <c r="Q44" s="738"/>
    </row>
    <row r="45" spans="2:251" ht="18" customHeight="1">
      <c r="B45" s="729"/>
      <c r="C45" s="730"/>
      <c r="D45" s="734"/>
      <c r="E45" s="735"/>
      <c r="F45" s="735"/>
      <c r="G45" s="735"/>
      <c r="H45" s="735"/>
      <c r="I45" s="736"/>
      <c r="J45" s="737"/>
      <c r="K45" s="12" t="s">
        <v>2</v>
      </c>
      <c r="L45" s="60"/>
      <c r="M45" s="738"/>
      <c r="N45" s="738"/>
      <c r="O45" s="738"/>
      <c r="P45" s="738"/>
      <c r="Q45" s="738"/>
    </row>
    <row r="46" spans="2:251" ht="18.75" customHeight="1">
      <c r="B46" s="742"/>
      <c r="C46" s="743"/>
      <c r="D46" s="731" t="s">
        <v>96</v>
      </c>
      <c r="E46" s="732"/>
      <c r="F46" s="732"/>
      <c r="G46" s="732"/>
      <c r="H46" s="732"/>
      <c r="I46" s="733"/>
      <c r="J46" s="737" t="s">
        <v>80</v>
      </c>
      <c r="K46" s="12" t="s">
        <v>3</v>
      </c>
      <c r="L46" s="62"/>
      <c r="M46" s="741" t="s">
        <v>4</v>
      </c>
      <c r="N46" s="741"/>
      <c r="O46" s="741"/>
      <c r="P46" s="741"/>
      <c r="Q46" s="741"/>
    </row>
    <row r="47" spans="2:251" ht="14.25" customHeight="1">
      <c r="B47" s="744"/>
      <c r="C47" s="745"/>
      <c r="D47" s="734"/>
      <c r="E47" s="735"/>
      <c r="F47" s="735"/>
      <c r="G47" s="735"/>
      <c r="H47" s="735"/>
      <c r="I47" s="736"/>
      <c r="J47" s="737"/>
      <c r="K47" s="12" t="s">
        <v>2</v>
      </c>
      <c r="L47" s="60"/>
      <c r="M47" s="741"/>
      <c r="N47" s="741"/>
      <c r="O47" s="741"/>
      <c r="P47" s="741"/>
      <c r="Q47" s="741"/>
    </row>
    <row r="48" spans="2:251" ht="15.75">
      <c r="B48" s="742"/>
      <c r="C48" s="743"/>
      <c r="D48" s="746" t="s">
        <v>6</v>
      </c>
      <c r="E48" s="747"/>
      <c r="F48" s="747"/>
      <c r="G48" s="747"/>
      <c r="H48" s="747"/>
      <c r="I48" s="748"/>
      <c r="J48" s="752"/>
      <c r="K48" s="12" t="s">
        <v>3</v>
      </c>
      <c r="L48" s="60"/>
      <c r="M48" s="753"/>
      <c r="N48" s="753"/>
      <c r="O48" s="753"/>
      <c r="P48" s="753"/>
      <c r="Q48" s="753"/>
    </row>
    <row r="49" spans="2:53" ht="15.75">
      <c r="B49" s="744"/>
      <c r="C49" s="745"/>
      <c r="D49" s="749"/>
      <c r="E49" s="750"/>
      <c r="F49" s="750"/>
      <c r="G49" s="750"/>
      <c r="H49" s="750"/>
      <c r="I49" s="751"/>
      <c r="J49" s="752"/>
      <c r="K49" s="12" t="s">
        <v>2</v>
      </c>
      <c r="L49" s="60"/>
      <c r="M49" s="753"/>
      <c r="N49" s="753"/>
      <c r="O49" s="753"/>
      <c r="P49" s="753"/>
      <c r="Q49" s="753"/>
    </row>
    <row r="50" spans="2:53" ht="15" customHeight="1">
      <c r="B50" s="727" t="s">
        <v>1</v>
      </c>
      <c r="C50" s="739"/>
      <c r="D50" s="739"/>
      <c r="E50" s="739"/>
      <c r="F50" s="739"/>
      <c r="G50" s="739"/>
      <c r="H50" s="739"/>
      <c r="I50" s="739"/>
      <c r="J50" s="739"/>
      <c r="K50" s="739"/>
      <c r="L50" s="728"/>
      <c r="M50" s="741" t="s">
        <v>0</v>
      </c>
      <c r="N50" s="741"/>
      <c r="O50" s="741"/>
      <c r="P50" s="741"/>
      <c r="Q50" s="741"/>
    </row>
    <row r="51" spans="2:53" ht="29.25" customHeight="1">
      <c r="B51" s="729"/>
      <c r="C51" s="740"/>
      <c r="D51" s="740"/>
      <c r="E51" s="740"/>
      <c r="F51" s="740"/>
      <c r="G51" s="740"/>
      <c r="H51" s="740"/>
      <c r="I51" s="740"/>
      <c r="J51" s="740"/>
      <c r="K51" s="740"/>
      <c r="L51" s="730"/>
      <c r="M51" s="741"/>
      <c r="N51" s="741"/>
      <c r="O51" s="741"/>
      <c r="P51" s="741"/>
      <c r="Q51" s="741"/>
    </row>
    <row r="52" spans="2:53">
      <c r="M52" s="11"/>
      <c r="N52" s="11"/>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sheetData>
  <mergeCells count="97">
    <mergeCell ref="B50:L51"/>
    <mergeCell ref="M50:Q51"/>
    <mergeCell ref="B46:C47"/>
    <mergeCell ref="D46:I47"/>
    <mergeCell ref="J46:J47"/>
    <mergeCell ref="M46:Q47"/>
    <mergeCell ref="B48:C49"/>
    <mergeCell ref="D48:I49"/>
    <mergeCell ref="J48:J49"/>
    <mergeCell ref="M48:Q49"/>
    <mergeCell ref="B43:C43"/>
    <mergeCell ref="D43:I43"/>
    <mergeCell ref="K43:L43"/>
    <mergeCell ref="M43:Q43"/>
    <mergeCell ref="B44:C45"/>
    <mergeCell ref="D44:I45"/>
    <mergeCell ref="J44:J45"/>
    <mergeCell ref="M44:Q45"/>
    <mergeCell ref="U38:V38"/>
    <mergeCell ref="B40:B41"/>
    <mergeCell ref="C40:C41"/>
    <mergeCell ref="E40:E41"/>
    <mergeCell ref="O40:O41"/>
    <mergeCell ref="P40:P41"/>
    <mergeCell ref="Q40:Q41"/>
    <mergeCell ref="B38:B39"/>
    <mergeCell ref="C38:C39"/>
    <mergeCell ref="E38:E39"/>
    <mergeCell ref="O38:O39"/>
    <mergeCell ref="P38:P39"/>
    <mergeCell ref="Q38:Q39"/>
    <mergeCell ref="B32:B37"/>
    <mergeCell ref="C32:C33"/>
    <mergeCell ref="E32:E33"/>
    <mergeCell ref="C34:C35"/>
    <mergeCell ref="E34:E35"/>
    <mergeCell ref="C36:C37"/>
    <mergeCell ref="B24:B27"/>
    <mergeCell ref="C24:C25"/>
    <mergeCell ref="C26:C27"/>
    <mergeCell ref="B28:B31"/>
    <mergeCell ref="C28:C29"/>
    <mergeCell ref="C30:C31"/>
    <mergeCell ref="B18:B23"/>
    <mergeCell ref="C18:C19"/>
    <mergeCell ref="C20:C21"/>
    <mergeCell ref="C22:C23"/>
    <mergeCell ref="H15:H17"/>
    <mergeCell ref="B15:B17"/>
    <mergeCell ref="C15:C17"/>
    <mergeCell ref="D15:D17"/>
    <mergeCell ref="E15:E17"/>
    <mergeCell ref="F15:F17"/>
    <mergeCell ref="G15:G17"/>
    <mergeCell ref="I15:L16"/>
    <mergeCell ref="M15:N16"/>
    <mergeCell ref="O15:Q15"/>
    <mergeCell ref="U15:V15"/>
    <mergeCell ref="O16:O17"/>
    <mergeCell ref="P16:P17"/>
    <mergeCell ref="Q16:Q17"/>
    <mergeCell ref="U16:V16"/>
    <mergeCell ref="U17:V17"/>
    <mergeCell ref="U14:V14"/>
    <mergeCell ref="T9:X9"/>
    <mergeCell ref="B10:C10"/>
    <mergeCell ref="D10:I10"/>
    <mergeCell ref="N10:P10"/>
    <mergeCell ref="B11:C11"/>
    <mergeCell ref="D11:I11"/>
    <mergeCell ref="N11:P11"/>
    <mergeCell ref="U11:W11"/>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5"/>
  <sheetViews>
    <sheetView topLeftCell="C19" zoomScale="80" zoomScaleNormal="80" workbookViewId="0">
      <selection activeCell="H22" sqref="H22:H29"/>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3.85546875" style="73" customWidth="1"/>
    <col min="6" max="6" width="16.7109375" style="73" customWidth="1"/>
    <col min="7" max="7" width="18" style="73" customWidth="1"/>
    <col min="8" max="8" width="22.85546875" style="73" customWidth="1"/>
    <col min="9" max="9" width="19.42578125" style="73" customWidth="1"/>
    <col min="10" max="10" width="20.85546875" style="73" customWidth="1"/>
    <col min="11" max="11" width="13.5703125" style="73" customWidth="1"/>
    <col min="12" max="12" width="15.85546875" style="73" customWidth="1"/>
    <col min="13" max="13" width="20.7109375" style="98" customWidth="1"/>
    <col min="14" max="14" width="21.140625" style="98" customWidth="1"/>
    <col min="15" max="16" width="16.85546875" style="73" customWidth="1"/>
    <col min="17" max="17" width="20.140625" style="73" customWidth="1"/>
    <col min="18" max="18" width="16.42578125" style="73" customWidth="1"/>
    <col min="19" max="19" width="12.5703125" style="73"/>
    <col min="20" max="20" width="14.42578125" style="73" customWidth="1"/>
    <col min="21" max="21" width="18.5703125" style="73" customWidth="1"/>
    <col min="22" max="22" width="33.85546875" style="73" customWidth="1"/>
    <col min="23" max="23" width="12.5703125" style="73" hidden="1" customWidth="1"/>
    <col min="24" max="24" width="24.28515625" style="73"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row r="2" spans="2:28" ht="37.5" customHeight="1">
      <c r="B2" s="382"/>
      <c r="C2" s="382"/>
      <c r="D2" s="367" t="s">
        <v>286</v>
      </c>
      <c r="E2" s="368"/>
      <c r="F2" s="368"/>
      <c r="G2" s="368"/>
      <c r="H2" s="368"/>
      <c r="I2" s="368"/>
      <c r="J2" s="368"/>
      <c r="K2" s="369"/>
      <c r="L2" s="373" t="s">
        <v>287</v>
      </c>
      <c r="M2" s="374"/>
      <c r="N2" s="374"/>
      <c r="O2" s="375"/>
      <c r="P2" s="376"/>
      <c r="Q2" s="377"/>
      <c r="R2" s="99"/>
    </row>
    <row r="3" spans="2:28" ht="37.5" customHeight="1">
      <c r="B3" s="382"/>
      <c r="C3" s="382"/>
      <c r="D3" s="370"/>
      <c r="E3" s="371"/>
      <c r="F3" s="371"/>
      <c r="G3" s="371"/>
      <c r="H3" s="371"/>
      <c r="I3" s="371"/>
      <c r="J3" s="371"/>
      <c r="K3" s="372"/>
      <c r="L3" s="373" t="s">
        <v>288</v>
      </c>
      <c r="M3" s="374"/>
      <c r="N3" s="374"/>
      <c r="O3" s="375"/>
      <c r="P3" s="378"/>
      <c r="Q3" s="379"/>
      <c r="R3" s="99"/>
    </row>
    <row r="4" spans="2:28" ht="33.75" customHeight="1">
      <c r="B4" s="382"/>
      <c r="C4" s="382"/>
      <c r="D4" s="367" t="s">
        <v>289</v>
      </c>
      <c r="E4" s="368"/>
      <c r="F4" s="368"/>
      <c r="G4" s="368"/>
      <c r="H4" s="368"/>
      <c r="I4" s="368"/>
      <c r="J4" s="368"/>
      <c r="K4" s="369"/>
      <c r="L4" s="373" t="s">
        <v>290</v>
      </c>
      <c r="M4" s="374"/>
      <c r="N4" s="374"/>
      <c r="O4" s="375"/>
      <c r="P4" s="378"/>
      <c r="Q4" s="379"/>
      <c r="R4" s="99"/>
    </row>
    <row r="5" spans="2:28" ht="38.25" customHeight="1">
      <c r="B5" s="382"/>
      <c r="C5" s="382"/>
      <c r="D5" s="370"/>
      <c r="E5" s="371"/>
      <c r="F5" s="371"/>
      <c r="G5" s="371"/>
      <c r="H5" s="371"/>
      <c r="I5" s="371"/>
      <c r="J5" s="371"/>
      <c r="K5" s="372"/>
      <c r="L5" s="373" t="s">
        <v>291</v>
      </c>
      <c r="M5" s="374"/>
      <c r="N5" s="374"/>
      <c r="O5" s="375"/>
      <c r="P5" s="380"/>
      <c r="Q5" s="381"/>
      <c r="R5" s="99"/>
    </row>
    <row r="6" spans="2:28" ht="23.25" customHeight="1">
      <c r="C6" s="395"/>
      <c r="D6" s="395"/>
      <c r="E6" s="395"/>
      <c r="F6" s="395"/>
      <c r="G6" s="395"/>
      <c r="H6" s="395"/>
      <c r="I6" s="395"/>
      <c r="J6" s="395"/>
      <c r="K6" s="395"/>
      <c r="L6" s="395"/>
      <c r="M6" s="395"/>
      <c r="N6" s="395"/>
      <c r="O6" s="395"/>
      <c r="P6" s="395"/>
      <c r="Q6" s="395"/>
      <c r="R6" s="99"/>
    </row>
    <row r="7" spans="2:28" ht="31.5" customHeight="1">
      <c r="B7" s="74" t="s">
        <v>37</v>
      </c>
      <c r="C7" s="74" t="s">
        <v>46</v>
      </c>
      <c r="D7" s="401" t="s">
        <v>47</v>
      </c>
      <c r="E7" s="402"/>
      <c r="F7" s="402"/>
      <c r="G7" s="402"/>
      <c r="H7" s="402"/>
      <c r="I7" s="402"/>
      <c r="J7" s="402"/>
      <c r="K7" s="402"/>
      <c r="L7" s="402"/>
      <c r="M7" s="402"/>
      <c r="N7" s="402"/>
      <c r="O7" s="402"/>
      <c r="P7" s="402"/>
      <c r="Q7" s="403"/>
      <c r="R7" s="99"/>
    </row>
    <row r="8" spans="2:28" ht="36" customHeight="1">
      <c r="B8" s="74" t="s">
        <v>26</v>
      </c>
      <c r="C8" s="74"/>
      <c r="D8" s="396" t="s">
        <v>283</v>
      </c>
      <c r="E8" s="396"/>
      <c r="F8" s="396"/>
      <c r="G8" s="396"/>
      <c r="H8" s="396"/>
      <c r="I8" s="396"/>
      <c r="J8" s="396"/>
      <c r="K8" s="396"/>
      <c r="L8" s="396"/>
      <c r="M8" s="396"/>
      <c r="N8" s="396"/>
      <c r="O8" s="396"/>
      <c r="P8" s="396"/>
      <c r="Q8" s="396"/>
    </row>
    <row r="9" spans="2:28" ht="36" customHeight="1">
      <c r="B9" s="397" t="s">
        <v>49</v>
      </c>
      <c r="C9" s="398"/>
      <c r="D9" s="405"/>
      <c r="E9" s="405"/>
      <c r="F9" s="405"/>
      <c r="G9" s="405"/>
      <c r="H9" s="405"/>
      <c r="I9" s="406"/>
      <c r="J9" s="411" t="s">
        <v>101</v>
      </c>
      <c r="K9" s="412"/>
      <c r="L9" s="413"/>
      <c r="M9" s="420" t="s">
        <v>25</v>
      </c>
      <c r="N9" s="421"/>
      <c r="O9" s="421"/>
      <c r="P9" s="421"/>
      <c r="Q9" s="422"/>
      <c r="R9" s="100"/>
      <c r="T9" s="404"/>
      <c r="U9" s="404"/>
      <c r="V9" s="404"/>
      <c r="W9" s="404"/>
      <c r="X9" s="404"/>
    </row>
    <row r="10" spans="2:28" ht="36" customHeight="1">
      <c r="B10" s="397" t="s">
        <v>68</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ht="31.5" customHeight="1">
      <c r="B11" s="399" t="s">
        <v>100</v>
      </c>
      <c r="C11" s="400"/>
      <c r="D11" s="408"/>
      <c r="E11" s="408"/>
      <c r="F11" s="408"/>
      <c r="G11" s="408"/>
      <c r="H11" s="408"/>
      <c r="I11" s="409"/>
      <c r="J11" s="414"/>
      <c r="K11" s="415"/>
      <c r="L11" s="416"/>
      <c r="M11" s="144" t="s">
        <v>198</v>
      </c>
      <c r="N11" s="758" t="s">
        <v>199</v>
      </c>
      <c r="O11" s="759"/>
      <c r="P11" s="760"/>
      <c r="Q11" s="86">
        <v>19600000</v>
      </c>
      <c r="R11" s="100"/>
      <c r="T11" s="102"/>
      <c r="U11" s="410"/>
      <c r="V11" s="410"/>
      <c r="W11" s="410"/>
      <c r="X11" s="102"/>
      <c r="Z11" s="75"/>
      <c r="AA11" s="75"/>
    </row>
    <row r="12" spans="2:28" ht="74.25" customHeight="1">
      <c r="B12" s="430" t="s">
        <v>99</v>
      </c>
      <c r="C12" s="431"/>
      <c r="D12" s="408"/>
      <c r="E12" s="408"/>
      <c r="F12" s="408"/>
      <c r="G12" s="408"/>
      <c r="H12" s="408"/>
      <c r="I12" s="409"/>
      <c r="J12" s="414"/>
      <c r="K12" s="415"/>
      <c r="L12" s="416"/>
      <c r="M12" s="144" t="s">
        <v>200</v>
      </c>
      <c r="N12" s="758" t="s">
        <v>199</v>
      </c>
      <c r="O12" s="759"/>
      <c r="P12" s="760"/>
      <c r="Q12" s="86">
        <v>24000000</v>
      </c>
      <c r="R12" s="100"/>
      <c r="T12" s="105"/>
      <c r="U12" s="426"/>
      <c r="V12" s="426"/>
      <c r="W12" s="426"/>
      <c r="X12" s="106"/>
      <c r="Z12" s="76"/>
      <c r="AA12" s="77"/>
      <c r="AB12" s="78"/>
    </row>
    <row r="13" spans="2:28" ht="74.25" customHeight="1">
      <c r="B13" s="385" t="s">
        <v>219</v>
      </c>
      <c r="C13" s="386"/>
      <c r="D13" s="405"/>
      <c r="E13" s="405"/>
      <c r="F13" s="405"/>
      <c r="G13" s="405"/>
      <c r="H13" s="405"/>
      <c r="I13" s="406"/>
      <c r="J13" s="414"/>
      <c r="K13" s="415"/>
      <c r="L13" s="416"/>
      <c r="M13" s="263" t="s">
        <v>201</v>
      </c>
      <c r="N13" s="758" t="s">
        <v>199</v>
      </c>
      <c r="O13" s="759"/>
      <c r="P13" s="760"/>
      <c r="Q13" s="264">
        <v>19600000</v>
      </c>
      <c r="R13" s="100"/>
      <c r="T13" s="105"/>
      <c r="U13" s="426"/>
      <c r="V13" s="426"/>
      <c r="W13" s="426"/>
      <c r="X13" s="106"/>
      <c r="Z13" s="76"/>
      <c r="AA13" s="77"/>
      <c r="AB13" s="78"/>
    </row>
    <row r="14" spans="2:28" ht="74.25" customHeight="1">
      <c r="B14" s="265"/>
      <c r="C14" s="266"/>
      <c r="D14" s="267"/>
      <c r="E14" s="267"/>
      <c r="F14" s="267"/>
      <c r="G14" s="267"/>
      <c r="H14" s="267"/>
      <c r="I14" s="268"/>
      <c r="J14" s="414"/>
      <c r="K14" s="415"/>
      <c r="L14" s="416"/>
      <c r="M14" s="269" t="s">
        <v>269</v>
      </c>
      <c r="N14" s="758" t="s">
        <v>278</v>
      </c>
      <c r="O14" s="759"/>
      <c r="P14" s="760"/>
      <c r="Q14" s="270">
        <v>4666666</v>
      </c>
      <c r="R14" s="100"/>
      <c r="T14" s="105"/>
      <c r="U14" s="114"/>
      <c r="V14" s="114"/>
      <c r="W14" s="114"/>
      <c r="X14" s="106"/>
      <c r="Z14" s="76"/>
      <c r="AA14" s="77"/>
      <c r="AB14" s="78"/>
    </row>
    <row r="15" spans="2:28" ht="74.25" customHeight="1">
      <c r="B15" s="265"/>
      <c r="C15" s="266"/>
      <c r="D15" s="267"/>
      <c r="E15" s="267"/>
      <c r="F15" s="267"/>
      <c r="G15" s="267"/>
      <c r="H15" s="267"/>
      <c r="I15" s="268"/>
      <c r="J15" s="414"/>
      <c r="K15" s="415"/>
      <c r="L15" s="416"/>
      <c r="M15" s="269">
        <v>3124</v>
      </c>
      <c r="N15" s="758" t="s">
        <v>278</v>
      </c>
      <c r="O15" s="759"/>
      <c r="P15" s="760"/>
      <c r="Q15" s="270">
        <v>4666666</v>
      </c>
      <c r="R15" s="100"/>
      <c r="T15" s="105"/>
      <c r="U15" s="114"/>
      <c r="V15" s="114"/>
      <c r="W15" s="114"/>
      <c r="X15" s="106"/>
      <c r="Z15" s="76"/>
      <c r="AA15" s="77"/>
      <c r="AB15" s="78"/>
    </row>
    <row r="16" spans="2:28" ht="74.25" customHeight="1">
      <c r="B16" s="265"/>
      <c r="C16" s="266"/>
      <c r="D16" s="267"/>
      <c r="E16" s="267"/>
      <c r="F16" s="267"/>
      <c r="G16" s="267"/>
      <c r="H16" s="267"/>
      <c r="I16" s="268"/>
      <c r="J16" s="414"/>
      <c r="K16" s="415"/>
      <c r="L16" s="416"/>
      <c r="M16" s="269">
        <v>3412</v>
      </c>
      <c r="N16" s="758" t="s">
        <v>279</v>
      </c>
      <c r="O16" s="759"/>
      <c r="P16" s="760"/>
      <c r="Q16" s="270">
        <v>2600000</v>
      </c>
      <c r="R16" s="100"/>
      <c r="T16" s="105"/>
      <c r="U16" s="114"/>
      <c r="V16" s="114"/>
      <c r="W16" s="114"/>
      <c r="X16" s="106"/>
      <c r="Z16" s="76"/>
      <c r="AA16" s="77"/>
      <c r="AB16" s="78"/>
    </row>
    <row r="17" spans="2:28" ht="74.25" customHeight="1">
      <c r="B17" s="271"/>
      <c r="C17" s="272"/>
      <c r="D17" s="90"/>
      <c r="E17" s="90"/>
      <c r="F17" s="90"/>
      <c r="G17" s="90"/>
      <c r="H17" s="90"/>
      <c r="I17" s="91"/>
      <c r="J17" s="414"/>
      <c r="K17" s="415"/>
      <c r="L17" s="416"/>
      <c r="M17" s="144" t="s">
        <v>202</v>
      </c>
      <c r="N17" s="761" t="s">
        <v>199</v>
      </c>
      <c r="O17" s="761"/>
      <c r="P17" s="762"/>
      <c r="Q17" s="273">
        <v>13000000</v>
      </c>
      <c r="R17" s="100"/>
      <c r="T17" s="105"/>
      <c r="U17" s="114"/>
      <c r="V17" s="114"/>
      <c r="W17" s="114"/>
      <c r="X17" s="106"/>
      <c r="Z17" s="76"/>
      <c r="AA17" s="77"/>
      <c r="AB17" s="78"/>
    </row>
    <row r="18" spans="2:28" ht="28.5" customHeight="1">
      <c r="B18" s="109" t="s">
        <v>102</v>
      </c>
      <c r="C18" s="110"/>
      <c r="D18" s="387"/>
      <c r="E18" s="387"/>
      <c r="F18" s="387"/>
      <c r="G18" s="387"/>
      <c r="H18" s="387"/>
      <c r="I18" s="388"/>
      <c r="J18" s="417"/>
      <c r="K18" s="418"/>
      <c r="L18" s="419"/>
      <c r="M18" s="144" t="s">
        <v>203</v>
      </c>
      <c r="N18" s="761" t="s">
        <v>199</v>
      </c>
      <c r="O18" s="761"/>
      <c r="P18" s="761"/>
      <c r="Q18" s="274">
        <v>27000000</v>
      </c>
      <c r="R18" s="100"/>
      <c r="T18" s="113"/>
      <c r="U18" s="426"/>
      <c r="V18" s="426"/>
      <c r="W18" s="114"/>
      <c r="X18" s="106"/>
      <c r="Y18" s="79"/>
      <c r="Z18" s="76"/>
      <c r="AA18" s="77"/>
      <c r="AB18" s="78"/>
    </row>
    <row r="19" spans="2:28" ht="28.5" customHeight="1">
      <c r="B19" s="391" t="s">
        <v>35</v>
      </c>
      <c r="C19" s="433" t="s">
        <v>33</v>
      </c>
      <c r="D19" s="389" t="s">
        <v>292</v>
      </c>
      <c r="E19" s="389" t="s">
        <v>21</v>
      </c>
      <c r="F19" s="389" t="s">
        <v>45</v>
      </c>
      <c r="G19" s="434" t="s">
        <v>293</v>
      </c>
      <c r="H19" s="389" t="s">
        <v>36</v>
      </c>
      <c r="I19" s="449" t="s">
        <v>34</v>
      </c>
      <c r="J19" s="450"/>
      <c r="K19" s="450"/>
      <c r="L19" s="451"/>
      <c r="M19" s="389" t="s">
        <v>20</v>
      </c>
      <c r="N19" s="389"/>
      <c r="O19" s="390" t="s">
        <v>19</v>
      </c>
      <c r="P19" s="390"/>
      <c r="Q19" s="390"/>
      <c r="T19" s="115"/>
      <c r="U19" s="432"/>
      <c r="V19" s="432"/>
      <c r="X19" s="106"/>
      <c r="Z19" s="76"/>
      <c r="AA19" s="77"/>
      <c r="AB19" s="78"/>
    </row>
    <row r="20" spans="2:28" ht="33.75" customHeight="1">
      <c r="B20" s="392"/>
      <c r="C20" s="433"/>
      <c r="D20" s="389"/>
      <c r="E20" s="389"/>
      <c r="F20" s="389"/>
      <c r="G20" s="389"/>
      <c r="H20" s="389"/>
      <c r="I20" s="452"/>
      <c r="J20" s="453"/>
      <c r="K20" s="453"/>
      <c r="L20" s="454"/>
      <c r="M20" s="389"/>
      <c r="N20" s="389"/>
      <c r="O20" s="389" t="s">
        <v>18</v>
      </c>
      <c r="P20" s="389" t="s">
        <v>17</v>
      </c>
      <c r="Q20" s="433" t="s">
        <v>16</v>
      </c>
      <c r="T20" s="79"/>
      <c r="U20" s="432"/>
      <c r="V20" s="432"/>
      <c r="X20" s="77"/>
      <c r="Z20" s="76"/>
      <c r="AA20" s="77"/>
      <c r="AB20" s="78"/>
    </row>
    <row r="21" spans="2:28" ht="39.75" customHeight="1">
      <c r="B21" s="393"/>
      <c r="C21" s="433"/>
      <c r="D21" s="389"/>
      <c r="E21" s="389"/>
      <c r="F21" s="389"/>
      <c r="G21" s="389"/>
      <c r="H21" s="389"/>
      <c r="I21" s="116" t="s">
        <v>15</v>
      </c>
      <c r="J21" s="116" t="s">
        <v>14</v>
      </c>
      <c r="K21" s="116" t="s">
        <v>13</v>
      </c>
      <c r="L21" s="117" t="s">
        <v>12</v>
      </c>
      <c r="M21" s="94" t="s">
        <v>11</v>
      </c>
      <c r="N21" s="93" t="s">
        <v>10</v>
      </c>
      <c r="O21" s="389"/>
      <c r="P21" s="389"/>
      <c r="Q21" s="433"/>
      <c r="T21" s="79"/>
      <c r="U21" s="432"/>
      <c r="V21" s="432"/>
      <c r="X21" s="77"/>
      <c r="Z21" s="76"/>
      <c r="AA21" s="77"/>
      <c r="AB21" s="78"/>
    </row>
    <row r="22" spans="2:28" s="148" customFormat="1" ht="39.75" customHeight="1">
      <c r="B22" s="437" t="s">
        <v>244</v>
      </c>
      <c r="C22" s="765" t="s">
        <v>103</v>
      </c>
      <c r="D22" s="168" t="s">
        <v>3</v>
      </c>
      <c r="E22" s="197">
        <v>20</v>
      </c>
      <c r="F22" s="626" t="s">
        <v>175</v>
      </c>
      <c r="G22" s="168" t="s">
        <v>3</v>
      </c>
      <c r="H22" s="275">
        <f>19600000</f>
        <v>19600000</v>
      </c>
      <c r="I22" s="187">
        <f t="shared" ref="I22:I29" si="0">+H22</f>
        <v>19600000</v>
      </c>
      <c r="J22" s="111"/>
      <c r="K22" s="111"/>
      <c r="L22" s="200"/>
      <c r="M22" s="160">
        <v>45292</v>
      </c>
      <c r="N22" s="201">
        <v>45657</v>
      </c>
      <c r="O22" s="754">
        <f>+E23/E22</f>
        <v>1</v>
      </c>
      <c r="P22" s="754">
        <f>+H23/H22</f>
        <v>1</v>
      </c>
      <c r="Q22" s="756">
        <f>+O22*O22/P22</f>
        <v>1</v>
      </c>
      <c r="T22" s="149"/>
      <c r="U22" s="150"/>
      <c r="V22" s="150"/>
      <c r="X22" s="151"/>
      <c r="Z22" s="152"/>
      <c r="AA22" s="151"/>
      <c r="AB22" s="153"/>
    </row>
    <row r="23" spans="2:28" s="148" customFormat="1" ht="39.75" customHeight="1">
      <c r="B23" s="439"/>
      <c r="C23" s="766"/>
      <c r="D23" s="168" t="s">
        <v>2</v>
      </c>
      <c r="E23" s="197">
        <v>20</v>
      </c>
      <c r="F23" s="627"/>
      <c r="G23" s="168" t="s">
        <v>40</v>
      </c>
      <c r="H23" s="276">
        <v>19600000</v>
      </c>
      <c r="I23" s="187">
        <f t="shared" si="0"/>
        <v>19600000</v>
      </c>
      <c r="J23" s="111"/>
      <c r="K23" s="111"/>
      <c r="L23" s="200"/>
      <c r="M23" s="111"/>
      <c r="N23" s="168"/>
      <c r="O23" s="755"/>
      <c r="P23" s="755"/>
      <c r="Q23" s="757"/>
      <c r="T23" s="149"/>
      <c r="U23" s="150"/>
      <c r="V23" s="150"/>
      <c r="X23" s="151"/>
      <c r="Z23" s="152"/>
      <c r="AA23" s="151"/>
      <c r="AB23" s="153"/>
    </row>
    <row r="24" spans="2:28" ht="39.75" customHeight="1">
      <c r="B24" s="439"/>
      <c r="C24" s="767" t="s">
        <v>104</v>
      </c>
      <c r="D24" s="129" t="s">
        <v>3</v>
      </c>
      <c r="E24" s="279">
        <v>1</v>
      </c>
      <c r="F24" s="599" t="s">
        <v>174</v>
      </c>
      <c r="G24" s="129" t="s">
        <v>3</v>
      </c>
      <c r="H24" s="277">
        <v>19600000</v>
      </c>
      <c r="I24" s="187">
        <f t="shared" si="0"/>
        <v>19600000</v>
      </c>
      <c r="J24" s="111"/>
      <c r="K24" s="111"/>
      <c r="L24" s="200"/>
      <c r="M24" s="80">
        <v>45292</v>
      </c>
      <c r="N24" s="280">
        <v>45657</v>
      </c>
      <c r="O24" s="754">
        <f t="shared" ref="O24" si="1">+E25/E24</f>
        <v>1</v>
      </c>
      <c r="P24" s="754">
        <f t="shared" ref="P24" si="2">+H25/H24</f>
        <v>1</v>
      </c>
      <c r="Q24" s="756">
        <f t="shared" ref="Q24" si="3">+O24*O24/P24</f>
        <v>1</v>
      </c>
      <c r="T24" s="79"/>
      <c r="U24" s="122"/>
      <c r="V24" s="122"/>
      <c r="X24" s="77"/>
      <c r="Z24" s="76"/>
      <c r="AA24" s="77"/>
      <c r="AB24" s="78"/>
    </row>
    <row r="25" spans="2:28" ht="39.75" customHeight="1">
      <c r="B25" s="439"/>
      <c r="C25" s="768"/>
      <c r="D25" s="129" t="s">
        <v>2</v>
      </c>
      <c r="E25" s="279">
        <v>1</v>
      </c>
      <c r="F25" s="600"/>
      <c r="G25" s="129" t="s">
        <v>40</v>
      </c>
      <c r="H25" s="189">
        <v>19600000</v>
      </c>
      <c r="I25" s="187">
        <f t="shared" si="0"/>
        <v>19600000</v>
      </c>
      <c r="J25" s="111"/>
      <c r="K25" s="111"/>
      <c r="L25" s="200"/>
      <c r="M25" s="103"/>
      <c r="N25" s="129"/>
      <c r="O25" s="755"/>
      <c r="P25" s="755"/>
      <c r="Q25" s="757"/>
      <c r="T25" s="79"/>
      <c r="U25" s="122"/>
      <c r="V25" s="122"/>
      <c r="X25" s="77"/>
      <c r="Z25" s="76"/>
      <c r="AA25" s="77"/>
      <c r="AB25" s="78"/>
    </row>
    <row r="26" spans="2:28" ht="39.75" customHeight="1">
      <c r="B26" s="439"/>
      <c r="C26" s="767" t="s">
        <v>105</v>
      </c>
      <c r="D26" s="129" t="s">
        <v>3</v>
      </c>
      <c r="E26" s="279">
        <v>6</v>
      </c>
      <c r="F26" s="599" t="s">
        <v>173</v>
      </c>
      <c r="G26" s="129" t="s">
        <v>3</v>
      </c>
      <c r="H26" s="189">
        <f>27000000+4666666</f>
        <v>31666666</v>
      </c>
      <c r="I26" s="187">
        <f t="shared" si="0"/>
        <v>31666666</v>
      </c>
      <c r="J26" s="111"/>
      <c r="K26" s="111"/>
      <c r="L26" s="200"/>
      <c r="M26" s="80">
        <v>45292</v>
      </c>
      <c r="N26" s="280">
        <v>45657</v>
      </c>
      <c r="O26" s="754">
        <f t="shared" ref="O26" si="4">+E27/E26</f>
        <v>1</v>
      </c>
      <c r="P26" s="754">
        <f t="shared" ref="P26" si="5">+H27/H26</f>
        <v>1</v>
      </c>
      <c r="Q26" s="756">
        <f t="shared" ref="Q26" si="6">+O26*O26/P26</f>
        <v>1</v>
      </c>
      <c r="T26" s="79"/>
      <c r="U26" s="122"/>
      <c r="V26" s="122"/>
      <c r="X26" s="77"/>
      <c r="Z26" s="76"/>
      <c r="AA26" s="77"/>
      <c r="AB26" s="78"/>
    </row>
    <row r="27" spans="2:28" ht="39.75" customHeight="1">
      <c r="B27" s="438"/>
      <c r="C27" s="768"/>
      <c r="D27" s="129" t="s">
        <v>2</v>
      </c>
      <c r="E27" s="279">
        <v>6</v>
      </c>
      <c r="F27" s="600"/>
      <c r="G27" s="129" t="s">
        <v>40</v>
      </c>
      <c r="H27" s="189">
        <v>31666666</v>
      </c>
      <c r="I27" s="187">
        <f t="shared" si="0"/>
        <v>31666666</v>
      </c>
      <c r="J27" s="199"/>
      <c r="K27" s="111"/>
      <c r="L27" s="200"/>
      <c r="M27" s="103"/>
      <c r="N27" s="129"/>
      <c r="O27" s="755"/>
      <c r="P27" s="755"/>
      <c r="Q27" s="757"/>
      <c r="T27" s="79"/>
      <c r="U27" s="122"/>
      <c r="V27" s="122"/>
      <c r="X27" s="77"/>
      <c r="Z27" s="76"/>
      <c r="AA27" s="77"/>
      <c r="AB27" s="78"/>
    </row>
    <row r="28" spans="2:28" ht="39.75" customHeight="1">
      <c r="B28" s="437" t="s">
        <v>238</v>
      </c>
      <c r="C28" s="763" t="s">
        <v>153</v>
      </c>
      <c r="D28" s="129" t="s">
        <v>3</v>
      </c>
      <c r="E28" s="279">
        <v>1500</v>
      </c>
      <c r="F28" s="599" t="s">
        <v>172</v>
      </c>
      <c r="G28" s="129" t="s">
        <v>3</v>
      </c>
      <c r="H28" s="278">
        <f>+H29</f>
        <v>43533332</v>
      </c>
      <c r="I28" s="187">
        <f t="shared" si="0"/>
        <v>43533332</v>
      </c>
      <c r="J28" s="111"/>
      <c r="K28" s="111"/>
      <c r="L28" s="200"/>
      <c r="M28" s="80">
        <v>45292</v>
      </c>
      <c r="N28" s="280">
        <v>45657</v>
      </c>
      <c r="O28" s="754">
        <f t="shared" ref="O28" si="7">+E29/E28</f>
        <v>1</v>
      </c>
      <c r="P28" s="754">
        <f t="shared" ref="P28" si="8">+H29/H28</f>
        <v>1</v>
      </c>
      <c r="Q28" s="756">
        <f t="shared" ref="Q28" si="9">+O28*O28/P28</f>
        <v>1</v>
      </c>
      <c r="T28" s="79"/>
      <c r="U28" s="122"/>
      <c r="V28" s="122"/>
      <c r="X28" s="77"/>
      <c r="Z28" s="76"/>
      <c r="AA28" s="77"/>
      <c r="AB28" s="78"/>
    </row>
    <row r="29" spans="2:28" ht="39.75" customHeight="1">
      <c r="B29" s="439"/>
      <c r="C29" s="764"/>
      <c r="D29" s="129" t="s">
        <v>2</v>
      </c>
      <c r="E29" s="279">
        <v>1500</v>
      </c>
      <c r="F29" s="600"/>
      <c r="G29" s="129" t="s">
        <v>40</v>
      </c>
      <c r="H29" s="281">
        <f>19200000+4000000+13000000+4666666+2666666</f>
        <v>43533332</v>
      </c>
      <c r="I29" s="187">
        <f t="shared" si="0"/>
        <v>43533332</v>
      </c>
      <c r="J29" s="111"/>
      <c r="K29" s="111"/>
      <c r="L29" s="200"/>
      <c r="M29" s="103"/>
      <c r="N29" s="129"/>
      <c r="O29" s="755"/>
      <c r="P29" s="755"/>
      <c r="Q29" s="757"/>
      <c r="T29" s="79"/>
      <c r="U29" s="122"/>
      <c r="V29" s="122"/>
      <c r="X29" s="77"/>
      <c r="Z29" s="76"/>
      <c r="AA29" s="77"/>
      <c r="AB29" s="78"/>
    </row>
    <row r="30" spans="2:28" ht="15">
      <c r="B30" s="382"/>
      <c r="C30" s="448" t="s">
        <v>9</v>
      </c>
      <c r="D30" s="94" t="s">
        <v>3</v>
      </c>
      <c r="E30" s="437"/>
      <c r="F30" s="129"/>
      <c r="G30" s="94" t="s">
        <v>3</v>
      </c>
      <c r="H30" s="130">
        <f>+H28+H26+H22+H24</f>
        <v>114399998</v>
      </c>
      <c r="I30" s="130"/>
      <c r="J30" s="81"/>
      <c r="K30" s="81"/>
      <c r="L30" s="81"/>
      <c r="M30" s="81"/>
      <c r="N30" s="131"/>
      <c r="O30" s="447"/>
      <c r="P30" s="447"/>
      <c r="Q30" s="382"/>
    </row>
    <row r="31" spans="2:28" ht="15">
      <c r="B31" s="382"/>
      <c r="C31" s="448"/>
      <c r="D31" s="94" t="s">
        <v>2</v>
      </c>
      <c r="E31" s="438"/>
      <c r="F31" s="129"/>
      <c r="G31" s="94" t="s">
        <v>40</v>
      </c>
      <c r="H31" s="126">
        <f>+H29+H27+H25+H23</f>
        <v>114399998</v>
      </c>
      <c r="I31" s="81"/>
      <c r="J31" s="81"/>
      <c r="K31" s="132"/>
      <c r="L31" s="81"/>
      <c r="M31" s="81"/>
      <c r="N31" s="131"/>
      <c r="O31" s="447"/>
      <c r="P31" s="447"/>
      <c r="Q31" s="382"/>
    </row>
    <row r="32" spans="2:28">
      <c r="D32" s="82"/>
      <c r="H32" s="83"/>
      <c r="I32" s="84"/>
      <c r="J32" s="76"/>
      <c r="K32" s="76"/>
      <c r="L32" s="76"/>
      <c r="M32" s="133"/>
      <c r="N32" s="133"/>
      <c r="O32" s="84"/>
      <c r="P32" s="134"/>
      <c r="Q32" s="135"/>
      <c r="R32" s="134"/>
    </row>
    <row r="33" spans="2:53" ht="15">
      <c r="B33" s="459" t="s">
        <v>42</v>
      </c>
      <c r="C33" s="459"/>
      <c r="D33" s="446" t="s">
        <v>8</v>
      </c>
      <c r="E33" s="446"/>
      <c r="F33" s="446"/>
      <c r="G33" s="446"/>
      <c r="H33" s="446"/>
      <c r="I33" s="446"/>
      <c r="J33" s="136" t="s">
        <v>43</v>
      </c>
      <c r="K33" s="446" t="s">
        <v>44</v>
      </c>
      <c r="L33" s="446"/>
      <c r="M33" s="457" t="s">
        <v>7</v>
      </c>
      <c r="N33" s="458"/>
      <c r="O33" s="458"/>
      <c r="P33" s="458"/>
      <c r="Q33" s="458"/>
    </row>
    <row r="34" spans="2:53" ht="26.25" customHeight="1">
      <c r="B34" s="411" t="s">
        <v>107</v>
      </c>
      <c r="C34" s="413"/>
      <c r="D34" s="411" t="s">
        <v>106</v>
      </c>
      <c r="E34" s="412"/>
      <c r="F34" s="412"/>
      <c r="G34" s="412"/>
      <c r="H34" s="412"/>
      <c r="I34" s="413"/>
      <c r="J34" s="389" t="s">
        <v>65</v>
      </c>
      <c r="K34" s="85" t="s">
        <v>3</v>
      </c>
      <c r="L34" s="137">
        <v>30</v>
      </c>
      <c r="M34" s="456" t="s">
        <v>5</v>
      </c>
      <c r="N34" s="456"/>
      <c r="O34" s="456"/>
      <c r="P34" s="456"/>
      <c r="Q34" s="456"/>
    </row>
    <row r="35" spans="2:53" ht="18" customHeight="1">
      <c r="B35" s="417"/>
      <c r="C35" s="419"/>
      <c r="D35" s="417"/>
      <c r="E35" s="418"/>
      <c r="F35" s="418"/>
      <c r="G35" s="418"/>
      <c r="H35" s="418"/>
      <c r="I35" s="419"/>
      <c r="J35" s="389"/>
      <c r="K35" s="85" t="s">
        <v>2</v>
      </c>
      <c r="L35" s="138">
        <v>30</v>
      </c>
      <c r="M35" s="456"/>
      <c r="N35" s="456"/>
      <c r="O35" s="456"/>
      <c r="P35" s="456"/>
      <c r="Q35" s="456"/>
    </row>
    <row r="36" spans="2:53" ht="18.75" customHeight="1">
      <c r="B36" s="440"/>
      <c r="C36" s="442"/>
      <c r="D36" s="411" t="s">
        <v>6</v>
      </c>
      <c r="E36" s="412"/>
      <c r="F36" s="412"/>
      <c r="G36" s="412"/>
      <c r="H36" s="412"/>
      <c r="I36" s="413"/>
      <c r="J36" s="389"/>
      <c r="K36" s="85" t="s">
        <v>3</v>
      </c>
      <c r="L36" s="139"/>
      <c r="M36" s="455" t="s">
        <v>4</v>
      </c>
      <c r="N36" s="455"/>
      <c r="O36" s="455"/>
      <c r="P36" s="455"/>
      <c r="Q36" s="455"/>
    </row>
    <row r="37" spans="2:53" ht="14.25" customHeight="1">
      <c r="B37" s="443"/>
      <c r="C37" s="445"/>
      <c r="D37" s="417"/>
      <c r="E37" s="418"/>
      <c r="F37" s="418"/>
      <c r="G37" s="418"/>
      <c r="H37" s="418"/>
      <c r="I37" s="419"/>
      <c r="J37" s="389"/>
      <c r="K37" s="85" t="s">
        <v>2</v>
      </c>
      <c r="L37" s="138"/>
      <c r="M37" s="455"/>
      <c r="N37" s="455"/>
      <c r="O37" s="455"/>
      <c r="P37" s="455"/>
      <c r="Q37" s="455"/>
    </row>
    <row r="38" spans="2:53" ht="15">
      <c r="B38" s="440"/>
      <c r="C38" s="442"/>
      <c r="D38" s="440" t="s">
        <v>6</v>
      </c>
      <c r="E38" s="441"/>
      <c r="F38" s="441"/>
      <c r="G38" s="441"/>
      <c r="H38" s="441"/>
      <c r="I38" s="442"/>
      <c r="J38" s="433"/>
      <c r="K38" s="85" t="s">
        <v>3</v>
      </c>
      <c r="L38" s="138"/>
      <c r="M38" s="456"/>
      <c r="N38" s="456"/>
      <c r="O38" s="456"/>
      <c r="P38" s="456"/>
      <c r="Q38" s="456"/>
    </row>
    <row r="39" spans="2:53" ht="15">
      <c r="B39" s="443"/>
      <c r="C39" s="445"/>
      <c r="D39" s="443"/>
      <c r="E39" s="444"/>
      <c r="F39" s="444"/>
      <c r="G39" s="444"/>
      <c r="H39" s="444"/>
      <c r="I39" s="445"/>
      <c r="J39" s="433"/>
      <c r="K39" s="85" t="s">
        <v>2</v>
      </c>
      <c r="L39" s="138"/>
      <c r="M39" s="456"/>
      <c r="N39" s="456"/>
      <c r="O39" s="456"/>
      <c r="P39" s="456"/>
      <c r="Q39" s="456"/>
    </row>
    <row r="40" spans="2:53" ht="15" customHeight="1">
      <c r="B40" s="411" t="s">
        <v>1</v>
      </c>
      <c r="C40" s="412"/>
      <c r="D40" s="412"/>
      <c r="E40" s="412"/>
      <c r="F40" s="412"/>
      <c r="G40" s="412"/>
      <c r="H40" s="412"/>
      <c r="I40" s="412"/>
      <c r="J40" s="412"/>
      <c r="K40" s="412"/>
      <c r="L40" s="413"/>
      <c r="M40" s="455" t="s">
        <v>0</v>
      </c>
      <c r="N40" s="455"/>
      <c r="O40" s="455"/>
      <c r="P40" s="455"/>
      <c r="Q40" s="455"/>
    </row>
    <row r="41" spans="2:53" ht="29.25" customHeight="1">
      <c r="B41" s="417"/>
      <c r="C41" s="418"/>
      <c r="D41" s="418"/>
      <c r="E41" s="418"/>
      <c r="F41" s="418"/>
      <c r="G41" s="418"/>
      <c r="H41" s="418"/>
      <c r="I41" s="418"/>
      <c r="J41" s="418"/>
      <c r="K41" s="418"/>
      <c r="L41" s="419"/>
      <c r="M41" s="455"/>
      <c r="N41" s="455"/>
      <c r="O41" s="455"/>
      <c r="P41" s="455"/>
      <c r="Q41" s="455"/>
    </row>
    <row r="42" spans="2:53">
      <c r="M42" s="140"/>
      <c r="N42" s="140"/>
    </row>
    <row r="43" spans="2:53">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row>
    <row r="44" spans="2:53">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row>
    <row r="45" spans="2:53">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row>
    <row r="46" spans="2:53">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row>
    <row r="47" spans="2:53">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row>
    <row r="48" spans="2:53">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row>
    <row r="49" spans="18:53">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row>
    <row r="50" spans="18:53">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row>
    <row r="51" spans="18:53">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row>
    <row r="52" spans="18:53">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row>
    <row r="53" spans="18:53">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row>
    <row r="54" spans="18:5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row>
    <row r="55" spans="18:5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row>
    <row r="56" spans="18:5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row>
    <row r="57" spans="18:5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row>
    <row r="58" spans="18: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18: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18: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18: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18: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18: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18: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row r="68" spans="18:53">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row>
    <row r="69" spans="18:53">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row>
    <row r="70" spans="18:53">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row>
    <row r="71" spans="18:53">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row>
    <row r="72" spans="18:53">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row>
    <row r="73" spans="18:53">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18:53">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row>
    <row r="75" spans="18:53">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row>
  </sheetData>
  <mergeCells count="100">
    <mergeCell ref="B40:L41"/>
    <mergeCell ref="M40:Q41"/>
    <mergeCell ref="B22:B27"/>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B30:B31"/>
    <mergeCell ref="C30:C31"/>
    <mergeCell ref="E30:E31"/>
    <mergeCell ref="O30:O31"/>
    <mergeCell ref="P30:P31"/>
    <mergeCell ref="Q30:Q31"/>
    <mergeCell ref="B28:B29"/>
    <mergeCell ref="C28:C29"/>
    <mergeCell ref="C22:C23"/>
    <mergeCell ref="C24:C25"/>
    <mergeCell ref="C26:C27"/>
    <mergeCell ref="M19:N20"/>
    <mergeCell ref="O19:Q19"/>
    <mergeCell ref="U19:V19"/>
    <mergeCell ref="O20:O21"/>
    <mergeCell ref="P20:P21"/>
    <mergeCell ref="Q20:Q21"/>
    <mergeCell ref="U20:V20"/>
    <mergeCell ref="U21:V21"/>
    <mergeCell ref="G19:G21"/>
    <mergeCell ref="U12:W12"/>
    <mergeCell ref="B13:C13"/>
    <mergeCell ref="D13:I13"/>
    <mergeCell ref="N13:P13"/>
    <mergeCell ref="U13:W13"/>
    <mergeCell ref="D18:I18"/>
    <mergeCell ref="N18:P18"/>
    <mergeCell ref="U18:V18"/>
    <mergeCell ref="B19:B21"/>
    <mergeCell ref="C19:C21"/>
    <mergeCell ref="D19:D21"/>
    <mergeCell ref="E19:E21"/>
    <mergeCell ref="F19:F21"/>
    <mergeCell ref="H19:H21"/>
    <mergeCell ref="I19:L20"/>
    <mergeCell ref="T9:X9"/>
    <mergeCell ref="B10:C10"/>
    <mergeCell ref="D10:I10"/>
    <mergeCell ref="N10:P10"/>
    <mergeCell ref="B11:C11"/>
    <mergeCell ref="D11:I11"/>
    <mergeCell ref="N11:P11"/>
    <mergeCell ref="U11:W11"/>
    <mergeCell ref="C6:Q6"/>
    <mergeCell ref="D7:Q7"/>
    <mergeCell ref="D8:Q8"/>
    <mergeCell ref="B9:C9"/>
    <mergeCell ref="D9:I9"/>
    <mergeCell ref="J9:L18"/>
    <mergeCell ref="M9:Q9"/>
    <mergeCell ref="B12:C12"/>
    <mergeCell ref="D12:I12"/>
    <mergeCell ref="N12:P12"/>
    <mergeCell ref="N17:P17"/>
    <mergeCell ref="N14:P14"/>
    <mergeCell ref="N15:P15"/>
    <mergeCell ref="N16:P16"/>
    <mergeCell ref="B2:C5"/>
    <mergeCell ref="D2:K3"/>
    <mergeCell ref="L2:O2"/>
    <mergeCell ref="P2:Q5"/>
    <mergeCell ref="L3:O3"/>
    <mergeCell ref="D4:K5"/>
    <mergeCell ref="L4:O4"/>
    <mergeCell ref="L5:O5"/>
    <mergeCell ref="F22:F23"/>
    <mergeCell ref="F24:F25"/>
    <mergeCell ref="F26:F27"/>
    <mergeCell ref="F28:F29"/>
    <mergeCell ref="O22:O23"/>
    <mergeCell ref="O24:O25"/>
    <mergeCell ref="O26:O27"/>
    <mergeCell ref="O28:O29"/>
    <mergeCell ref="P22:P23"/>
    <mergeCell ref="P24:P25"/>
    <mergeCell ref="P26:P27"/>
    <mergeCell ref="P28:P29"/>
    <mergeCell ref="Q22:Q23"/>
    <mergeCell ref="Q24:Q25"/>
    <mergeCell ref="Q26:Q27"/>
    <mergeCell ref="Q28:Q2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1"/>
  <sheetViews>
    <sheetView topLeftCell="A16" zoomScale="80" zoomScaleNormal="80" workbookViewId="0">
      <selection activeCell="A16" sqref="A1:XFD1048576"/>
    </sheetView>
  </sheetViews>
  <sheetFormatPr baseColWidth="10" defaultColWidth="12.5703125" defaultRowHeight="14.25"/>
  <cols>
    <col min="1" max="1" width="6.7109375" style="73" customWidth="1"/>
    <col min="2" max="2" width="45.42578125" style="73" customWidth="1"/>
    <col min="3" max="3" width="86.85546875" style="73" customWidth="1"/>
    <col min="4" max="4" width="16.85546875" style="73" customWidth="1"/>
    <col min="5" max="5" width="13.85546875" style="73" customWidth="1"/>
    <col min="6" max="6" width="16.7109375" style="73" customWidth="1"/>
    <col min="7" max="7" width="18" style="73" customWidth="1"/>
    <col min="8" max="8" width="22.85546875" style="282" customWidth="1"/>
    <col min="9" max="9" width="21.28515625" style="73" customWidth="1"/>
    <col min="10" max="10" width="20.85546875" style="73" customWidth="1"/>
    <col min="11" max="11" width="13.5703125" style="73" customWidth="1"/>
    <col min="12" max="12" width="15.85546875" style="73" customWidth="1"/>
    <col min="13" max="13" width="20.7109375" style="98" customWidth="1"/>
    <col min="14" max="14" width="21.140625" style="98" customWidth="1"/>
    <col min="15" max="17" width="16.85546875" style="73" customWidth="1"/>
    <col min="18" max="18" width="16.42578125" style="73" customWidth="1"/>
    <col min="19" max="19" width="12.5703125" style="73"/>
    <col min="20" max="20" width="14.42578125" style="73" customWidth="1"/>
    <col min="21" max="21" width="18.5703125" style="73" customWidth="1"/>
    <col min="22" max="22" width="33.85546875" style="73" customWidth="1"/>
    <col min="23" max="23" width="12.5703125" style="73" hidden="1" customWidth="1"/>
    <col min="24" max="24" width="24.28515625" style="73" customWidth="1"/>
    <col min="25" max="25" width="22.5703125" style="73" customWidth="1"/>
    <col min="26" max="27" width="12.5703125" style="73"/>
    <col min="28" max="28" width="16.85546875" style="73" customWidth="1"/>
    <col min="29" max="29" width="12.5703125" style="73"/>
    <col min="30" max="30" width="30.140625" style="73" customWidth="1"/>
    <col min="31" max="31" width="15.42578125" style="73" customWidth="1"/>
    <col min="32" max="32" width="15.85546875" style="73" customWidth="1"/>
    <col min="33" max="33" width="24.42578125" style="73" customWidth="1"/>
    <col min="34" max="34" width="17.140625" style="73" customWidth="1"/>
    <col min="35" max="16384" width="12.5703125" style="73"/>
  </cols>
  <sheetData>
    <row r="1" spans="2:28" ht="22.5" customHeight="1"/>
    <row r="2" spans="2:28" ht="29.25" customHeight="1">
      <c r="B2" s="382"/>
      <c r="C2" s="382"/>
      <c r="D2" s="367" t="s">
        <v>286</v>
      </c>
      <c r="E2" s="368"/>
      <c r="F2" s="368"/>
      <c r="G2" s="368"/>
      <c r="H2" s="368"/>
      <c r="I2" s="368"/>
      <c r="J2" s="368"/>
      <c r="K2" s="369"/>
      <c r="L2" s="373" t="s">
        <v>287</v>
      </c>
      <c r="M2" s="374"/>
      <c r="N2" s="374"/>
      <c r="O2" s="375"/>
      <c r="P2" s="376"/>
      <c r="Q2" s="377"/>
      <c r="R2" s="99"/>
    </row>
    <row r="3" spans="2:28" ht="29.25" customHeight="1">
      <c r="B3" s="382"/>
      <c r="C3" s="382"/>
      <c r="D3" s="370"/>
      <c r="E3" s="371"/>
      <c r="F3" s="371"/>
      <c r="G3" s="371"/>
      <c r="H3" s="371"/>
      <c r="I3" s="371"/>
      <c r="J3" s="371"/>
      <c r="K3" s="372"/>
      <c r="L3" s="373" t="s">
        <v>288</v>
      </c>
      <c r="M3" s="374"/>
      <c r="N3" s="374"/>
      <c r="O3" s="375"/>
      <c r="P3" s="378"/>
      <c r="Q3" s="379"/>
      <c r="R3" s="99"/>
    </row>
    <row r="4" spans="2:28" ht="29.25" customHeight="1">
      <c r="B4" s="382"/>
      <c r="C4" s="382"/>
      <c r="D4" s="367" t="s">
        <v>289</v>
      </c>
      <c r="E4" s="368"/>
      <c r="F4" s="368"/>
      <c r="G4" s="368"/>
      <c r="H4" s="368"/>
      <c r="I4" s="368"/>
      <c r="J4" s="368"/>
      <c r="K4" s="369"/>
      <c r="L4" s="373" t="s">
        <v>290</v>
      </c>
      <c r="M4" s="374"/>
      <c r="N4" s="374"/>
      <c r="O4" s="375"/>
      <c r="P4" s="378"/>
      <c r="Q4" s="379"/>
      <c r="R4" s="99"/>
    </row>
    <row r="5" spans="2:28" ht="29.25" customHeight="1">
      <c r="B5" s="382"/>
      <c r="C5" s="382"/>
      <c r="D5" s="370"/>
      <c r="E5" s="371"/>
      <c r="F5" s="371"/>
      <c r="G5" s="371"/>
      <c r="H5" s="371"/>
      <c r="I5" s="371"/>
      <c r="J5" s="371"/>
      <c r="K5" s="372"/>
      <c r="L5" s="373" t="s">
        <v>291</v>
      </c>
      <c r="M5" s="374"/>
      <c r="N5" s="374"/>
      <c r="O5" s="375"/>
      <c r="P5" s="380"/>
      <c r="Q5" s="381"/>
      <c r="R5" s="99"/>
    </row>
    <row r="6" spans="2:28" ht="23.25" customHeight="1">
      <c r="C6" s="395"/>
      <c r="D6" s="395"/>
      <c r="E6" s="395"/>
      <c r="F6" s="395"/>
      <c r="G6" s="395"/>
      <c r="H6" s="395"/>
      <c r="I6" s="395"/>
      <c r="J6" s="395"/>
      <c r="K6" s="395"/>
      <c r="L6" s="395"/>
      <c r="M6" s="395"/>
      <c r="N6" s="395"/>
      <c r="O6" s="395"/>
      <c r="P6" s="395"/>
      <c r="Q6" s="395"/>
      <c r="R6" s="99"/>
    </row>
    <row r="7" spans="2:28" ht="31.5" customHeight="1">
      <c r="B7" s="74" t="s">
        <v>37</v>
      </c>
      <c r="C7" s="74" t="s">
        <v>46</v>
      </c>
      <c r="D7" s="401" t="s">
        <v>47</v>
      </c>
      <c r="E7" s="402"/>
      <c r="F7" s="402"/>
      <c r="G7" s="402"/>
      <c r="H7" s="402"/>
      <c r="I7" s="402"/>
      <c r="J7" s="402"/>
      <c r="K7" s="402"/>
      <c r="L7" s="402"/>
      <c r="M7" s="402"/>
      <c r="N7" s="402"/>
      <c r="O7" s="402"/>
      <c r="P7" s="402"/>
      <c r="Q7" s="403"/>
      <c r="R7" s="99"/>
    </row>
    <row r="8" spans="2:28" ht="36" customHeight="1">
      <c r="B8" s="74" t="s">
        <v>26</v>
      </c>
      <c r="C8" s="74"/>
      <c r="D8" s="396" t="s">
        <v>282</v>
      </c>
      <c r="E8" s="396"/>
      <c r="F8" s="396"/>
      <c r="G8" s="396"/>
      <c r="H8" s="396"/>
      <c r="I8" s="396"/>
      <c r="J8" s="396"/>
      <c r="K8" s="396"/>
      <c r="L8" s="396"/>
      <c r="M8" s="396"/>
      <c r="N8" s="396"/>
      <c r="O8" s="396"/>
      <c r="P8" s="396"/>
      <c r="Q8" s="396"/>
    </row>
    <row r="9" spans="2:28" ht="36" customHeight="1">
      <c r="B9" s="397" t="s">
        <v>49</v>
      </c>
      <c r="C9" s="398"/>
      <c r="D9" s="405"/>
      <c r="E9" s="405"/>
      <c r="F9" s="405"/>
      <c r="G9" s="405"/>
      <c r="H9" s="405"/>
      <c r="I9" s="406"/>
      <c r="J9" s="411" t="s">
        <v>111</v>
      </c>
      <c r="K9" s="412"/>
      <c r="L9" s="413"/>
      <c r="M9" s="420" t="s">
        <v>25</v>
      </c>
      <c r="N9" s="421"/>
      <c r="O9" s="421"/>
      <c r="P9" s="421"/>
      <c r="Q9" s="422"/>
      <c r="R9" s="100"/>
      <c r="T9" s="404"/>
      <c r="U9" s="404"/>
      <c r="V9" s="404"/>
      <c r="W9" s="404"/>
      <c r="X9" s="404"/>
    </row>
    <row r="10" spans="2:28" ht="36" customHeight="1">
      <c r="B10" s="397" t="s">
        <v>68</v>
      </c>
      <c r="C10" s="398"/>
      <c r="D10" s="405"/>
      <c r="E10" s="405"/>
      <c r="F10" s="405"/>
      <c r="G10" s="405"/>
      <c r="H10" s="405"/>
      <c r="I10" s="406"/>
      <c r="J10" s="414"/>
      <c r="K10" s="415"/>
      <c r="L10" s="416"/>
      <c r="M10" s="92" t="s">
        <v>24</v>
      </c>
      <c r="N10" s="407" t="s">
        <v>23</v>
      </c>
      <c r="O10" s="407"/>
      <c r="P10" s="407"/>
      <c r="Q10" s="92" t="s">
        <v>22</v>
      </c>
      <c r="R10" s="100"/>
      <c r="T10" s="101"/>
      <c r="U10" s="101"/>
      <c r="V10" s="101"/>
      <c r="W10" s="101"/>
      <c r="X10" s="101"/>
    </row>
    <row r="11" spans="2:28" ht="31.5" customHeight="1">
      <c r="B11" s="399" t="s">
        <v>108</v>
      </c>
      <c r="C11" s="400"/>
      <c r="D11" s="408"/>
      <c r="E11" s="408"/>
      <c r="F11" s="408"/>
      <c r="G11" s="408"/>
      <c r="H11" s="408"/>
      <c r="I11" s="409"/>
      <c r="J11" s="414"/>
      <c r="K11" s="415"/>
      <c r="L11" s="416"/>
      <c r="M11" s="283" t="s">
        <v>204</v>
      </c>
      <c r="N11" s="775" t="s">
        <v>205</v>
      </c>
      <c r="O11" s="776"/>
      <c r="P11" s="777"/>
      <c r="Q11" s="86">
        <v>28000000</v>
      </c>
      <c r="R11" s="100"/>
      <c r="T11" s="102"/>
      <c r="U11" s="410"/>
      <c r="V11" s="410"/>
      <c r="W11" s="410"/>
      <c r="X11" s="102"/>
      <c r="Z11" s="75"/>
      <c r="AA11" s="75"/>
    </row>
    <row r="12" spans="2:28" ht="74.25" customHeight="1">
      <c r="B12" s="430" t="s">
        <v>109</v>
      </c>
      <c r="C12" s="431"/>
      <c r="D12" s="408"/>
      <c r="E12" s="408"/>
      <c r="F12" s="408"/>
      <c r="G12" s="408"/>
      <c r="H12" s="408"/>
      <c r="I12" s="409"/>
      <c r="J12" s="414"/>
      <c r="K12" s="415"/>
      <c r="L12" s="416"/>
      <c r="M12" s="284" t="s">
        <v>206</v>
      </c>
      <c r="N12" s="769" t="s">
        <v>205</v>
      </c>
      <c r="O12" s="770"/>
      <c r="P12" s="771"/>
      <c r="Q12" s="89">
        <v>17500000</v>
      </c>
      <c r="R12" s="100"/>
      <c r="T12" s="105"/>
      <c r="U12" s="426"/>
      <c r="V12" s="426"/>
      <c r="W12" s="426"/>
      <c r="X12" s="106"/>
      <c r="Z12" s="76"/>
      <c r="AA12" s="77"/>
      <c r="AB12" s="78"/>
    </row>
    <row r="13" spans="2:28" ht="74.25" customHeight="1">
      <c r="B13" s="385" t="s">
        <v>222</v>
      </c>
      <c r="C13" s="386"/>
      <c r="D13" s="405"/>
      <c r="E13" s="405"/>
      <c r="F13" s="405"/>
      <c r="G13" s="405"/>
      <c r="H13" s="405"/>
      <c r="I13" s="406"/>
      <c r="J13" s="414"/>
      <c r="K13" s="415"/>
      <c r="L13" s="416"/>
      <c r="M13" s="283" t="s">
        <v>207</v>
      </c>
      <c r="N13" s="769" t="s">
        <v>205</v>
      </c>
      <c r="O13" s="770"/>
      <c r="P13" s="771"/>
      <c r="Q13" s="87">
        <v>15000000</v>
      </c>
      <c r="R13" s="100"/>
      <c r="T13" s="105"/>
      <c r="U13" s="426"/>
      <c r="V13" s="426"/>
      <c r="W13" s="426"/>
      <c r="X13" s="106"/>
      <c r="Z13" s="76"/>
      <c r="AA13" s="77"/>
      <c r="AB13" s="78"/>
    </row>
    <row r="14" spans="2:28" ht="74.25" customHeight="1">
      <c r="B14" s="285"/>
      <c r="C14" s="286"/>
      <c r="D14" s="287"/>
      <c r="E14" s="287"/>
      <c r="F14" s="287"/>
      <c r="G14" s="287"/>
      <c r="H14" s="287"/>
      <c r="I14" s="288"/>
      <c r="J14" s="414"/>
      <c r="K14" s="415"/>
      <c r="L14" s="416"/>
      <c r="M14" s="283" t="s">
        <v>209</v>
      </c>
      <c r="N14" s="772" t="s">
        <v>205</v>
      </c>
      <c r="O14" s="773"/>
      <c r="P14" s="774"/>
      <c r="Q14" s="179">
        <v>15000000</v>
      </c>
      <c r="R14" s="100"/>
      <c r="T14" s="105"/>
      <c r="U14" s="114"/>
      <c r="V14" s="114"/>
      <c r="W14" s="114"/>
      <c r="X14" s="106"/>
      <c r="Z14" s="76"/>
      <c r="AA14" s="77"/>
      <c r="AB14" s="78"/>
    </row>
    <row r="15" spans="2:28" ht="74.25" customHeight="1">
      <c r="B15" s="285"/>
      <c r="C15" s="286"/>
      <c r="D15" s="287"/>
      <c r="E15" s="287"/>
      <c r="F15" s="287"/>
      <c r="G15" s="287"/>
      <c r="H15" s="287"/>
      <c r="I15" s="288"/>
      <c r="J15" s="414"/>
      <c r="K15" s="415"/>
      <c r="L15" s="416"/>
      <c r="M15" s="283" t="s">
        <v>210</v>
      </c>
      <c r="N15" s="772" t="s">
        <v>205</v>
      </c>
      <c r="O15" s="773"/>
      <c r="P15" s="773"/>
      <c r="Q15" s="179">
        <v>18000000</v>
      </c>
      <c r="R15" s="100"/>
      <c r="T15" s="105"/>
      <c r="U15" s="114"/>
      <c r="V15" s="114"/>
      <c r="W15" s="114"/>
      <c r="X15" s="106"/>
      <c r="Z15" s="76"/>
      <c r="AA15" s="77"/>
      <c r="AB15" s="78"/>
    </row>
    <row r="16" spans="2:28" ht="28.5" customHeight="1">
      <c r="B16" s="109" t="s">
        <v>110</v>
      </c>
      <c r="C16" s="110"/>
      <c r="D16" s="387"/>
      <c r="E16" s="387"/>
      <c r="F16" s="387"/>
      <c r="G16" s="387"/>
      <c r="H16" s="387"/>
      <c r="I16" s="388"/>
      <c r="J16" s="417"/>
      <c r="K16" s="418"/>
      <c r="L16" s="419"/>
      <c r="M16" s="283" t="s">
        <v>208</v>
      </c>
      <c r="N16" s="769" t="s">
        <v>205</v>
      </c>
      <c r="O16" s="770"/>
      <c r="P16" s="771"/>
      <c r="Q16" s="88">
        <v>21000000</v>
      </c>
      <c r="R16" s="100"/>
      <c r="T16" s="113"/>
      <c r="U16" s="426"/>
      <c r="V16" s="426"/>
      <c r="W16" s="114"/>
      <c r="X16" s="106"/>
      <c r="Y16" s="79"/>
      <c r="Z16" s="76"/>
      <c r="AA16" s="77"/>
      <c r="AB16" s="78"/>
    </row>
    <row r="17" spans="2:28" ht="28.5" customHeight="1">
      <c r="B17" s="391" t="s">
        <v>35</v>
      </c>
      <c r="C17" s="433" t="s">
        <v>33</v>
      </c>
      <c r="D17" s="389" t="s">
        <v>292</v>
      </c>
      <c r="E17" s="389" t="s">
        <v>21</v>
      </c>
      <c r="F17" s="389" t="s">
        <v>45</v>
      </c>
      <c r="G17" s="434" t="s">
        <v>293</v>
      </c>
      <c r="H17" s="778" t="s">
        <v>36</v>
      </c>
      <c r="I17" s="449" t="s">
        <v>34</v>
      </c>
      <c r="J17" s="450"/>
      <c r="K17" s="450"/>
      <c r="L17" s="451"/>
      <c r="M17" s="389" t="s">
        <v>20</v>
      </c>
      <c r="N17" s="389"/>
      <c r="O17" s="390" t="s">
        <v>19</v>
      </c>
      <c r="P17" s="390"/>
      <c r="Q17" s="390"/>
      <c r="T17" s="115"/>
      <c r="U17" s="432"/>
      <c r="V17" s="432"/>
      <c r="X17" s="106"/>
      <c r="Z17" s="76"/>
      <c r="AA17" s="77"/>
      <c r="AB17" s="78"/>
    </row>
    <row r="18" spans="2:28" ht="33.75" customHeight="1">
      <c r="B18" s="392"/>
      <c r="C18" s="433"/>
      <c r="D18" s="389"/>
      <c r="E18" s="389"/>
      <c r="F18" s="389"/>
      <c r="G18" s="389"/>
      <c r="H18" s="778"/>
      <c r="I18" s="452"/>
      <c r="J18" s="453"/>
      <c r="K18" s="453"/>
      <c r="L18" s="454"/>
      <c r="M18" s="389"/>
      <c r="N18" s="389"/>
      <c r="O18" s="389" t="s">
        <v>18</v>
      </c>
      <c r="P18" s="389" t="s">
        <v>17</v>
      </c>
      <c r="Q18" s="433" t="s">
        <v>16</v>
      </c>
      <c r="T18" s="79"/>
      <c r="U18" s="432"/>
      <c r="V18" s="432"/>
      <c r="X18" s="77"/>
      <c r="Z18" s="76"/>
      <c r="AA18" s="77"/>
      <c r="AB18" s="78"/>
    </row>
    <row r="19" spans="2:28" ht="39.75" customHeight="1">
      <c r="B19" s="393"/>
      <c r="C19" s="433"/>
      <c r="D19" s="389"/>
      <c r="E19" s="389"/>
      <c r="F19" s="389"/>
      <c r="G19" s="389"/>
      <c r="H19" s="778"/>
      <c r="I19" s="116" t="s">
        <v>15</v>
      </c>
      <c r="J19" s="116" t="s">
        <v>14</v>
      </c>
      <c r="K19" s="116" t="s">
        <v>13</v>
      </c>
      <c r="L19" s="117" t="s">
        <v>12</v>
      </c>
      <c r="M19" s="94" t="s">
        <v>11</v>
      </c>
      <c r="N19" s="93" t="s">
        <v>10</v>
      </c>
      <c r="O19" s="389"/>
      <c r="P19" s="389"/>
      <c r="Q19" s="433"/>
      <c r="T19" s="79"/>
      <c r="U19" s="432"/>
      <c r="V19" s="432"/>
      <c r="X19" s="77"/>
      <c r="Z19" s="76"/>
      <c r="AA19" s="77"/>
      <c r="AB19" s="78"/>
    </row>
    <row r="20" spans="2:28" ht="39.75" customHeight="1">
      <c r="B20" s="437" t="s">
        <v>239</v>
      </c>
      <c r="C20" s="767" t="s">
        <v>176</v>
      </c>
      <c r="D20" s="129" t="s">
        <v>3</v>
      </c>
      <c r="E20" s="279"/>
      <c r="F20" s="129">
        <v>625</v>
      </c>
      <c r="G20" s="129" t="s">
        <v>3</v>
      </c>
      <c r="H20" s="295">
        <f>28000000+17500000+15000000+8000000+6000000+5833333</f>
        <v>80333333</v>
      </c>
      <c r="I20" s="184">
        <f>+H20</f>
        <v>80333333</v>
      </c>
      <c r="J20" s="111"/>
      <c r="K20" s="111"/>
      <c r="L20" s="200"/>
      <c r="M20" s="80">
        <v>45292</v>
      </c>
      <c r="N20" s="280">
        <v>45657</v>
      </c>
      <c r="O20" s="464">
        <v>1</v>
      </c>
      <c r="P20" s="464">
        <f>+H21/H20</f>
        <v>1</v>
      </c>
      <c r="Q20" s="460">
        <f>+O20*O20/P20</f>
        <v>1</v>
      </c>
      <c r="T20" s="79"/>
      <c r="U20" s="122"/>
      <c r="V20" s="122"/>
      <c r="X20" s="77"/>
      <c r="Z20" s="76"/>
      <c r="AA20" s="77"/>
      <c r="AB20" s="78"/>
    </row>
    <row r="21" spans="2:28" ht="39.75" customHeight="1">
      <c r="B21" s="439"/>
      <c r="C21" s="780"/>
      <c r="D21" s="129" t="s">
        <v>2</v>
      </c>
      <c r="E21" s="279"/>
      <c r="F21" s="129">
        <v>859</v>
      </c>
      <c r="G21" s="129" t="s">
        <v>40</v>
      </c>
      <c r="H21" s="189">
        <f>+H20</f>
        <v>80333333</v>
      </c>
      <c r="I21" s="184">
        <f>+H21</f>
        <v>80333333</v>
      </c>
      <c r="J21" s="111"/>
      <c r="K21" s="111"/>
      <c r="L21" s="200"/>
      <c r="M21" s="103"/>
      <c r="N21" s="129"/>
      <c r="O21" s="465"/>
      <c r="P21" s="465"/>
      <c r="Q21" s="461"/>
      <c r="T21" s="79"/>
      <c r="U21" s="122"/>
      <c r="V21" s="122"/>
      <c r="X21" s="77"/>
      <c r="Z21" s="76"/>
      <c r="AA21" s="77"/>
      <c r="AB21" s="78"/>
    </row>
    <row r="22" spans="2:28" ht="39.75" customHeight="1">
      <c r="B22" s="781" t="s">
        <v>240</v>
      </c>
      <c r="C22" s="767" t="s">
        <v>112</v>
      </c>
      <c r="D22" s="129" t="s">
        <v>3</v>
      </c>
      <c r="E22" s="279"/>
      <c r="F22" s="129">
        <v>1</v>
      </c>
      <c r="G22" s="129" t="s">
        <v>3</v>
      </c>
      <c r="H22" s="294">
        <f>+H23</f>
        <v>71533332</v>
      </c>
      <c r="I22" s="184">
        <f>+H22</f>
        <v>71533332</v>
      </c>
      <c r="J22" s="111"/>
      <c r="K22" s="111"/>
      <c r="L22" s="200"/>
      <c r="M22" s="80">
        <v>45292</v>
      </c>
      <c r="N22" s="280">
        <v>45657</v>
      </c>
      <c r="O22" s="464">
        <f t="shared" ref="O22" si="0">+F23/F22</f>
        <v>1</v>
      </c>
      <c r="P22" s="464">
        <f t="shared" ref="P22" si="1">+H23/H22</f>
        <v>1</v>
      </c>
      <c r="Q22" s="460">
        <f t="shared" ref="Q22" si="2">+O22*O22/P22</f>
        <v>1</v>
      </c>
      <c r="T22" s="79"/>
      <c r="U22" s="122"/>
      <c r="V22" s="122"/>
      <c r="X22" s="77"/>
      <c r="Z22" s="76"/>
      <c r="AA22" s="77"/>
      <c r="AB22" s="78"/>
    </row>
    <row r="23" spans="2:28" ht="81.75" customHeight="1">
      <c r="B23" s="438"/>
      <c r="C23" s="768"/>
      <c r="D23" s="129" t="s">
        <v>2</v>
      </c>
      <c r="E23" s="279"/>
      <c r="F23" s="129">
        <v>1</v>
      </c>
      <c r="G23" s="129" t="s">
        <v>40</v>
      </c>
      <c r="H23" s="182">
        <f>18000000+21000000+15000000+4000000+4266666+4266666+5000000</f>
        <v>71533332</v>
      </c>
      <c r="I23" s="184">
        <f>+H23</f>
        <v>71533332</v>
      </c>
      <c r="J23" s="111"/>
      <c r="K23" s="111"/>
      <c r="L23" s="200"/>
      <c r="M23" s="103"/>
      <c r="N23" s="129"/>
      <c r="O23" s="465"/>
      <c r="P23" s="465"/>
      <c r="Q23" s="461"/>
      <c r="T23" s="79"/>
      <c r="U23" s="122"/>
      <c r="V23" s="122"/>
      <c r="X23" s="77"/>
      <c r="Z23" s="76"/>
      <c r="AA23" s="77"/>
      <c r="AB23" s="78"/>
    </row>
    <row r="24" spans="2:28" ht="39.75" customHeight="1">
      <c r="B24" s="437" t="s">
        <v>241</v>
      </c>
      <c r="C24" s="779" t="s">
        <v>113</v>
      </c>
      <c r="D24" s="129" t="s">
        <v>3</v>
      </c>
      <c r="E24" s="279"/>
      <c r="F24" s="129">
        <v>25</v>
      </c>
      <c r="G24" s="129" t="s">
        <v>3</v>
      </c>
      <c r="H24" s="294"/>
      <c r="I24" s="184"/>
      <c r="J24" s="111"/>
      <c r="K24" s="111"/>
      <c r="L24" s="200"/>
      <c r="M24" s="80">
        <v>45292</v>
      </c>
      <c r="N24" s="280">
        <v>45657</v>
      </c>
      <c r="O24" s="464">
        <f t="shared" ref="O24" si="3">+F25/F24</f>
        <v>0</v>
      </c>
      <c r="P24" s="464">
        <v>0</v>
      </c>
      <c r="Q24" s="460">
        <v>0</v>
      </c>
      <c r="T24" s="79"/>
      <c r="U24" s="122"/>
      <c r="V24" s="122"/>
      <c r="X24" s="77"/>
      <c r="Z24" s="76"/>
      <c r="AA24" s="77"/>
      <c r="AB24" s="78"/>
    </row>
    <row r="25" spans="2:28" ht="87.75" customHeight="1">
      <c r="B25" s="439"/>
      <c r="C25" s="764"/>
      <c r="D25" s="129" t="s">
        <v>2</v>
      </c>
      <c r="E25" s="279"/>
      <c r="F25" s="129"/>
      <c r="G25" s="129" t="s">
        <v>40</v>
      </c>
      <c r="H25" s="185"/>
      <c r="I25" s="184"/>
      <c r="J25" s="111"/>
      <c r="K25" s="111"/>
      <c r="L25" s="200"/>
      <c r="M25" s="103"/>
      <c r="N25" s="129"/>
      <c r="O25" s="465"/>
      <c r="P25" s="465"/>
      <c r="Q25" s="461"/>
      <c r="T25" s="79"/>
      <c r="U25" s="122"/>
      <c r="V25" s="122"/>
      <c r="X25" s="77"/>
      <c r="Z25" s="76"/>
      <c r="AA25" s="77"/>
      <c r="AB25" s="78"/>
    </row>
    <row r="26" spans="2:28" ht="15">
      <c r="B26" s="382"/>
      <c r="C26" s="448" t="s">
        <v>9</v>
      </c>
      <c r="D26" s="94" t="s">
        <v>3</v>
      </c>
      <c r="E26" s="437"/>
      <c r="F26" s="129"/>
      <c r="G26" s="94" t="s">
        <v>3</v>
      </c>
      <c r="H26" s="289">
        <f>+H24+H22+H20</f>
        <v>151866665</v>
      </c>
      <c r="I26" s="130"/>
      <c r="J26" s="81"/>
      <c r="K26" s="81"/>
      <c r="L26" s="81"/>
      <c r="M26" s="81"/>
      <c r="N26" s="131"/>
      <c r="O26" s="447"/>
      <c r="P26" s="447"/>
      <c r="Q26" s="382"/>
    </row>
    <row r="27" spans="2:28" ht="15">
      <c r="B27" s="382"/>
      <c r="C27" s="448"/>
      <c r="D27" s="94" t="s">
        <v>2</v>
      </c>
      <c r="E27" s="438"/>
      <c r="F27" s="129"/>
      <c r="G27" s="94" t="s">
        <v>40</v>
      </c>
      <c r="H27" s="290">
        <f>+H21+H23</f>
        <v>151866665</v>
      </c>
      <c r="I27" s="81"/>
      <c r="J27" s="81"/>
      <c r="K27" s="132"/>
      <c r="L27" s="81"/>
      <c r="M27" s="81"/>
      <c r="N27" s="131"/>
      <c r="O27" s="447"/>
      <c r="P27" s="447"/>
      <c r="Q27" s="382"/>
    </row>
    <row r="28" spans="2:28">
      <c r="D28" s="82"/>
      <c r="H28" s="291"/>
      <c r="I28" s="84"/>
      <c r="J28" s="76"/>
      <c r="K28" s="76"/>
      <c r="L28" s="76"/>
      <c r="M28" s="133"/>
      <c r="N28" s="133"/>
      <c r="O28" s="84"/>
      <c r="P28" s="134"/>
      <c r="Q28" s="135"/>
      <c r="R28" s="134"/>
    </row>
    <row r="29" spans="2:28" ht="15">
      <c r="B29" s="459" t="s">
        <v>42</v>
      </c>
      <c r="C29" s="459"/>
      <c r="D29" s="446" t="s">
        <v>8</v>
      </c>
      <c r="E29" s="446"/>
      <c r="F29" s="446"/>
      <c r="G29" s="446"/>
      <c r="H29" s="446"/>
      <c r="I29" s="446"/>
      <c r="J29" s="136" t="s">
        <v>43</v>
      </c>
      <c r="K29" s="446" t="s">
        <v>44</v>
      </c>
      <c r="L29" s="446"/>
      <c r="M29" s="457" t="s">
        <v>7</v>
      </c>
      <c r="N29" s="458"/>
      <c r="O29" s="458"/>
      <c r="P29" s="458"/>
      <c r="Q29" s="458"/>
    </row>
    <row r="30" spans="2:28" ht="26.25" customHeight="1">
      <c r="B30" s="411" t="s">
        <v>116</v>
      </c>
      <c r="C30" s="413"/>
      <c r="D30" s="411" t="s">
        <v>115</v>
      </c>
      <c r="E30" s="412"/>
      <c r="F30" s="412"/>
      <c r="G30" s="412"/>
      <c r="H30" s="412"/>
      <c r="I30" s="413"/>
      <c r="J30" s="389" t="s">
        <v>65</v>
      </c>
      <c r="K30" s="85" t="s">
        <v>3</v>
      </c>
      <c r="L30" s="137">
        <v>30</v>
      </c>
      <c r="M30" s="456" t="s">
        <v>5</v>
      </c>
      <c r="N30" s="456"/>
      <c r="O30" s="456"/>
      <c r="P30" s="456"/>
      <c r="Q30" s="456"/>
    </row>
    <row r="31" spans="2:28" ht="18" customHeight="1">
      <c r="B31" s="417"/>
      <c r="C31" s="419"/>
      <c r="D31" s="417"/>
      <c r="E31" s="418"/>
      <c r="F31" s="418"/>
      <c r="G31" s="418"/>
      <c r="H31" s="418"/>
      <c r="I31" s="419"/>
      <c r="J31" s="389"/>
      <c r="K31" s="85" t="s">
        <v>2</v>
      </c>
      <c r="L31" s="138">
        <v>30</v>
      </c>
      <c r="M31" s="456"/>
      <c r="N31" s="456"/>
      <c r="O31" s="456"/>
      <c r="P31" s="456"/>
      <c r="Q31" s="456"/>
    </row>
    <row r="32" spans="2:28" ht="18.75" customHeight="1">
      <c r="B32" s="440"/>
      <c r="C32" s="442"/>
      <c r="D32" s="411" t="s">
        <v>114</v>
      </c>
      <c r="E32" s="412"/>
      <c r="F32" s="412"/>
      <c r="G32" s="412"/>
      <c r="H32" s="412"/>
      <c r="I32" s="413"/>
      <c r="J32" s="389" t="s">
        <v>80</v>
      </c>
      <c r="K32" s="85" t="s">
        <v>3</v>
      </c>
      <c r="L32" s="139"/>
      <c r="M32" s="455" t="s">
        <v>4</v>
      </c>
      <c r="N32" s="455"/>
      <c r="O32" s="455"/>
      <c r="P32" s="455"/>
      <c r="Q32" s="455"/>
    </row>
    <row r="33" spans="2:53" ht="14.25" customHeight="1">
      <c r="B33" s="443"/>
      <c r="C33" s="445"/>
      <c r="D33" s="417"/>
      <c r="E33" s="418"/>
      <c r="F33" s="418"/>
      <c r="G33" s="418"/>
      <c r="H33" s="418"/>
      <c r="I33" s="419"/>
      <c r="J33" s="389"/>
      <c r="K33" s="85" t="s">
        <v>2</v>
      </c>
      <c r="L33" s="138"/>
      <c r="M33" s="455"/>
      <c r="N33" s="455"/>
      <c r="O33" s="455"/>
      <c r="P33" s="455"/>
      <c r="Q33" s="455"/>
    </row>
    <row r="34" spans="2:53" ht="15">
      <c r="B34" s="440"/>
      <c r="C34" s="442"/>
      <c r="D34" s="440" t="s">
        <v>6</v>
      </c>
      <c r="E34" s="441"/>
      <c r="F34" s="441"/>
      <c r="G34" s="441"/>
      <c r="H34" s="441"/>
      <c r="I34" s="442"/>
      <c r="J34" s="433"/>
      <c r="K34" s="85" t="s">
        <v>3</v>
      </c>
      <c r="L34" s="138"/>
      <c r="M34" s="456"/>
      <c r="N34" s="456"/>
      <c r="O34" s="456"/>
      <c r="P34" s="456"/>
      <c r="Q34" s="456"/>
    </row>
    <row r="35" spans="2:53" ht="15">
      <c r="B35" s="443"/>
      <c r="C35" s="445"/>
      <c r="D35" s="443"/>
      <c r="E35" s="444"/>
      <c r="F35" s="444"/>
      <c r="G35" s="444"/>
      <c r="H35" s="444"/>
      <c r="I35" s="445"/>
      <c r="J35" s="433"/>
      <c r="K35" s="85" t="s">
        <v>2</v>
      </c>
      <c r="L35" s="138"/>
      <c r="M35" s="456"/>
      <c r="N35" s="456"/>
      <c r="O35" s="456"/>
      <c r="P35" s="456"/>
      <c r="Q35" s="456"/>
    </row>
    <row r="36" spans="2:53" ht="15" customHeight="1">
      <c r="B36" s="411" t="s">
        <v>1</v>
      </c>
      <c r="C36" s="412"/>
      <c r="D36" s="412"/>
      <c r="E36" s="412"/>
      <c r="F36" s="412"/>
      <c r="G36" s="412"/>
      <c r="H36" s="412"/>
      <c r="I36" s="412"/>
      <c r="J36" s="412"/>
      <c r="K36" s="412"/>
      <c r="L36" s="413"/>
      <c r="M36" s="455" t="s">
        <v>0</v>
      </c>
      <c r="N36" s="455"/>
      <c r="O36" s="455"/>
      <c r="P36" s="455"/>
      <c r="Q36" s="455"/>
    </row>
    <row r="37" spans="2:53" ht="29.25" customHeight="1">
      <c r="B37" s="417"/>
      <c r="C37" s="418"/>
      <c r="D37" s="418"/>
      <c r="E37" s="418"/>
      <c r="F37" s="418"/>
      <c r="G37" s="418"/>
      <c r="H37" s="418"/>
      <c r="I37" s="418"/>
      <c r="J37" s="418"/>
      <c r="K37" s="418"/>
      <c r="L37" s="419"/>
      <c r="M37" s="455"/>
      <c r="N37" s="455"/>
      <c r="O37" s="455"/>
      <c r="P37" s="455"/>
      <c r="Q37" s="455"/>
    </row>
    <row r="38" spans="2:53">
      <c r="M38" s="140"/>
      <c r="N38" s="140"/>
    </row>
    <row r="39" spans="2:53">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row>
    <row r="40" spans="2:53">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row>
    <row r="41" spans="2:53">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row>
    <row r="42" spans="2:53">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row>
    <row r="43" spans="2:53">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row>
    <row r="44" spans="2:53">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row>
    <row r="45" spans="2:53">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row>
    <row r="46" spans="2:53">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row>
    <row r="47" spans="2:53">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row>
    <row r="48" spans="2:53">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row>
    <row r="49" spans="18:53">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row>
    <row r="50" spans="18:53">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row>
    <row r="51" spans="18:53">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row>
    <row r="52" spans="18:53">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row>
    <row r="53" spans="18:53">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row>
    <row r="54" spans="18:5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row>
    <row r="55" spans="18:5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row>
    <row r="56" spans="18:5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row>
    <row r="57" spans="18:5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row>
    <row r="58" spans="18:53">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row>
    <row r="59" spans="18:53">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row r="60" spans="18:5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row>
    <row r="61" spans="18:53">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row>
    <row r="62" spans="18:53">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18:53">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18:53">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row>
    <row r="65" spans="18:53">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row>
    <row r="66" spans="18:53">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8:53">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row>
    <row r="68" spans="18:53">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row>
    <row r="69" spans="18:53">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row>
    <row r="70" spans="18:53">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row>
    <row r="71" spans="18:53">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row>
  </sheetData>
  <mergeCells count="91">
    <mergeCell ref="B36:L37"/>
    <mergeCell ref="M36:Q37"/>
    <mergeCell ref="C22:C23"/>
    <mergeCell ref="B22:B23"/>
    <mergeCell ref="B32:C33"/>
    <mergeCell ref="D32:I33"/>
    <mergeCell ref="J32:J33"/>
    <mergeCell ref="M32:Q33"/>
    <mergeCell ref="B34:C35"/>
    <mergeCell ref="D34:I35"/>
    <mergeCell ref="J34:J35"/>
    <mergeCell ref="M34:Q35"/>
    <mergeCell ref="B29:C29"/>
    <mergeCell ref="D29:I29"/>
    <mergeCell ref="K29:L29"/>
    <mergeCell ref="M29:Q29"/>
    <mergeCell ref="D30:I31"/>
    <mergeCell ref="J30:J31"/>
    <mergeCell ref="M30:Q31"/>
    <mergeCell ref="B26:B27"/>
    <mergeCell ref="C26:C27"/>
    <mergeCell ref="E26:E27"/>
    <mergeCell ref="O26:O27"/>
    <mergeCell ref="P26:P27"/>
    <mergeCell ref="Q26:Q27"/>
    <mergeCell ref="B24:B25"/>
    <mergeCell ref="C24:C25"/>
    <mergeCell ref="B20:B21"/>
    <mergeCell ref="C20:C21"/>
    <mergeCell ref="B30:C31"/>
    <mergeCell ref="M17:N18"/>
    <mergeCell ref="O17:Q17"/>
    <mergeCell ref="U17:V17"/>
    <mergeCell ref="O18:O19"/>
    <mergeCell ref="P18:P19"/>
    <mergeCell ref="Q18:Q19"/>
    <mergeCell ref="U18:V18"/>
    <mergeCell ref="U19:V19"/>
    <mergeCell ref="G17:G19"/>
    <mergeCell ref="U12:W12"/>
    <mergeCell ref="B13:C13"/>
    <mergeCell ref="D13:I13"/>
    <mergeCell ref="N13:P13"/>
    <mergeCell ref="U13:W13"/>
    <mergeCell ref="D16:I16"/>
    <mergeCell ref="N16:P16"/>
    <mergeCell ref="U16:V16"/>
    <mergeCell ref="B17:B19"/>
    <mergeCell ref="C17:C19"/>
    <mergeCell ref="D17:D19"/>
    <mergeCell ref="E17:E19"/>
    <mergeCell ref="F17:F19"/>
    <mergeCell ref="H17:H19"/>
    <mergeCell ref="I17:L18"/>
    <mergeCell ref="T9:X9"/>
    <mergeCell ref="B10:C10"/>
    <mergeCell ref="D10:I10"/>
    <mergeCell ref="N10:P10"/>
    <mergeCell ref="B11:C11"/>
    <mergeCell ref="D11:I11"/>
    <mergeCell ref="N11:P11"/>
    <mergeCell ref="U11:W11"/>
    <mergeCell ref="C6:Q6"/>
    <mergeCell ref="D7:Q7"/>
    <mergeCell ref="D8:Q8"/>
    <mergeCell ref="B9:C9"/>
    <mergeCell ref="D9:I9"/>
    <mergeCell ref="J9:L16"/>
    <mergeCell ref="M9:Q9"/>
    <mergeCell ref="B12:C12"/>
    <mergeCell ref="D12:I12"/>
    <mergeCell ref="N12:P12"/>
    <mergeCell ref="N14:P14"/>
    <mergeCell ref="N15:P15"/>
    <mergeCell ref="B2:C5"/>
    <mergeCell ref="D2:K3"/>
    <mergeCell ref="L2:O2"/>
    <mergeCell ref="P2:Q5"/>
    <mergeCell ref="L3:O3"/>
    <mergeCell ref="D4:K5"/>
    <mergeCell ref="L4:O4"/>
    <mergeCell ref="L5:O5"/>
    <mergeCell ref="Q20:Q21"/>
    <mergeCell ref="Q22:Q23"/>
    <mergeCell ref="Q24:Q25"/>
    <mergeCell ref="O20:O21"/>
    <mergeCell ref="O22:O23"/>
    <mergeCell ref="O24:O25"/>
    <mergeCell ref="P20:P21"/>
    <mergeCell ref="P22:P23"/>
    <mergeCell ref="P24:P2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B85"/>
  <sheetViews>
    <sheetView tabSelected="1" zoomScale="80" zoomScaleNormal="80" workbookViewId="0">
      <selection activeCell="B9" sqref="B9:C9"/>
    </sheetView>
  </sheetViews>
  <sheetFormatPr baseColWidth="10" defaultColWidth="12.5703125" defaultRowHeight="14.25"/>
  <cols>
    <col min="1" max="1" width="6.7109375" style="73" customWidth="1"/>
    <col min="2" max="2" width="45.42578125" style="73" customWidth="1"/>
    <col min="3" max="3" width="66" style="73" customWidth="1"/>
    <col min="4" max="4" width="16.85546875" style="73" customWidth="1"/>
    <col min="5" max="5" width="13.85546875" style="73" customWidth="1"/>
    <col min="6" max="6" width="16.7109375" style="73" customWidth="1"/>
    <col min="7" max="7" width="18" style="73" customWidth="1"/>
    <col min="8" max="8" width="28.140625" style="73" customWidth="1"/>
    <col min="9" max="9" width="25.85546875" style="73" customWidth="1"/>
    <col min="10" max="10" width="25.7109375" style="73" customWidth="1"/>
    <col min="11" max="11" width="19.85546875" style="73" customWidth="1"/>
    <col min="12" max="12" width="18" style="73" customWidth="1"/>
    <col min="13" max="13" width="23.85546875" style="73" customWidth="1"/>
    <col min="14" max="14" width="20.7109375" style="98" customWidth="1"/>
    <col min="15" max="15" width="21.140625" style="98" customWidth="1"/>
    <col min="16" max="18" width="16.85546875" style="73" customWidth="1"/>
    <col min="19" max="19" width="16.42578125" style="73" customWidth="1"/>
    <col min="20" max="20" width="12.5703125" style="73"/>
    <col min="21" max="21" width="14.42578125" style="73" customWidth="1"/>
    <col min="22" max="22" width="18.5703125" style="73" customWidth="1"/>
    <col min="23" max="23" width="33.85546875" style="73" customWidth="1"/>
    <col min="24" max="24" width="12.5703125" style="73" hidden="1" customWidth="1"/>
    <col min="25" max="25" width="24.28515625" style="73" customWidth="1"/>
    <col min="26" max="26" width="22.5703125" style="73" customWidth="1"/>
    <col min="27" max="28" width="12.5703125" style="73"/>
    <col min="29" max="29" width="16.85546875" style="73" customWidth="1"/>
    <col min="30" max="30" width="12.5703125" style="73"/>
    <col min="31" max="31" width="30.140625" style="73" customWidth="1"/>
    <col min="32" max="32" width="15.42578125" style="73" customWidth="1"/>
    <col min="33" max="33" width="15.85546875" style="73" customWidth="1"/>
    <col min="34" max="34" width="24.42578125" style="73" customWidth="1"/>
    <col min="35" max="35" width="17.140625" style="73" customWidth="1"/>
    <col min="36" max="16384" width="12.5703125" style="73"/>
  </cols>
  <sheetData>
    <row r="1" spans="2:29" ht="22.5" customHeight="1" thickBot="1"/>
    <row r="2" spans="2:29" ht="37.5" customHeight="1">
      <c r="B2" s="509"/>
      <c r="C2" s="510"/>
      <c r="D2" s="515" t="s">
        <v>286</v>
      </c>
      <c r="E2" s="516"/>
      <c r="F2" s="516"/>
      <c r="G2" s="516"/>
      <c r="H2" s="516"/>
      <c r="I2" s="516"/>
      <c r="J2" s="516"/>
      <c r="K2" s="517"/>
      <c r="L2" s="314"/>
      <c r="M2" s="518" t="s">
        <v>287</v>
      </c>
      <c r="N2" s="519"/>
      <c r="O2" s="519"/>
      <c r="P2" s="520"/>
      <c r="Q2" s="521"/>
      <c r="R2" s="522"/>
      <c r="S2" s="99"/>
    </row>
    <row r="3" spans="2:29" ht="37.5" customHeight="1">
      <c r="B3" s="511"/>
      <c r="C3" s="512"/>
      <c r="D3" s="370"/>
      <c r="E3" s="371"/>
      <c r="F3" s="371"/>
      <c r="G3" s="371"/>
      <c r="H3" s="371"/>
      <c r="I3" s="371"/>
      <c r="J3" s="371"/>
      <c r="K3" s="372"/>
      <c r="L3" s="297"/>
      <c r="M3" s="526" t="s">
        <v>288</v>
      </c>
      <c r="N3" s="527"/>
      <c r="O3" s="527"/>
      <c r="P3" s="528"/>
      <c r="Q3" s="378"/>
      <c r="R3" s="523"/>
      <c r="S3" s="99"/>
    </row>
    <row r="4" spans="2:29" ht="33.75" customHeight="1">
      <c r="B4" s="511"/>
      <c r="C4" s="512"/>
      <c r="D4" s="367" t="s">
        <v>289</v>
      </c>
      <c r="E4" s="368"/>
      <c r="F4" s="368"/>
      <c r="G4" s="368"/>
      <c r="H4" s="368"/>
      <c r="I4" s="368"/>
      <c r="J4" s="368"/>
      <c r="K4" s="369"/>
      <c r="L4" s="296"/>
      <c r="M4" s="526" t="s">
        <v>290</v>
      </c>
      <c r="N4" s="527"/>
      <c r="O4" s="527"/>
      <c r="P4" s="528"/>
      <c r="Q4" s="378"/>
      <c r="R4" s="523"/>
      <c r="S4" s="99"/>
    </row>
    <row r="5" spans="2:29" ht="38.25" customHeight="1" thickBot="1">
      <c r="B5" s="513"/>
      <c r="C5" s="514"/>
      <c r="D5" s="529"/>
      <c r="E5" s="530"/>
      <c r="F5" s="530"/>
      <c r="G5" s="530"/>
      <c r="H5" s="530"/>
      <c r="I5" s="530"/>
      <c r="J5" s="530"/>
      <c r="K5" s="531"/>
      <c r="L5" s="315"/>
      <c r="M5" s="532" t="s">
        <v>291</v>
      </c>
      <c r="N5" s="533"/>
      <c r="O5" s="533"/>
      <c r="P5" s="534"/>
      <c r="Q5" s="524"/>
      <c r="R5" s="525"/>
      <c r="S5" s="99"/>
    </row>
    <row r="6" spans="2:29" ht="23.25" customHeight="1" thickBot="1">
      <c r="C6" s="395"/>
      <c r="D6" s="395"/>
      <c r="E6" s="395"/>
      <c r="F6" s="395"/>
      <c r="G6" s="395"/>
      <c r="H6" s="395"/>
      <c r="I6" s="395"/>
      <c r="J6" s="395"/>
      <c r="K6" s="395"/>
      <c r="L6" s="395"/>
      <c r="M6" s="395"/>
      <c r="N6" s="395"/>
      <c r="O6" s="395"/>
      <c r="P6" s="395"/>
      <c r="Q6" s="395"/>
      <c r="R6" s="395"/>
      <c r="S6" s="99"/>
    </row>
    <row r="7" spans="2:29" ht="31.5" customHeight="1">
      <c r="B7" s="207" t="s">
        <v>37</v>
      </c>
      <c r="C7" s="208" t="s">
        <v>46</v>
      </c>
      <c r="D7" s="535" t="s">
        <v>47</v>
      </c>
      <c r="E7" s="536"/>
      <c r="F7" s="536"/>
      <c r="G7" s="536"/>
      <c r="H7" s="536"/>
      <c r="I7" s="536"/>
      <c r="J7" s="536"/>
      <c r="K7" s="536"/>
      <c r="L7" s="536"/>
      <c r="M7" s="536"/>
      <c r="N7" s="536"/>
      <c r="O7" s="536"/>
      <c r="P7" s="536"/>
      <c r="Q7" s="536"/>
      <c r="R7" s="537"/>
      <c r="S7" s="99"/>
    </row>
    <row r="8" spans="2:29" ht="36" customHeight="1">
      <c r="B8" s="209" t="s">
        <v>26</v>
      </c>
      <c r="C8" s="210"/>
      <c r="D8" s="396" t="s">
        <v>284</v>
      </c>
      <c r="E8" s="396"/>
      <c r="F8" s="396"/>
      <c r="G8" s="396"/>
      <c r="H8" s="396"/>
      <c r="I8" s="396"/>
      <c r="J8" s="396"/>
      <c r="K8" s="396"/>
      <c r="L8" s="396"/>
      <c r="M8" s="396"/>
      <c r="N8" s="396"/>
      <c r="O8" s="396"/>
      <c r="P8" s="396"/>
      <c r="Q8" s="396"/>
      <c r="R8" s="538"/>
    </row>
    <row r="9" spans="2:29" ht="36" customHeight="1">
      <c r="B9" s="560" t="s">
        <v>117</v>
      </c>
      <c r="C9" s="561"/>
      <c r="D9" s="562"/>
      <c r="E9" s="562"/>
      <c r="F9" s="562"/>
      <c r="G9" s="562"/>
      <c r="H9" s="562"/>
      <c r="I9" s="563"/>
      <c r="J9" s="411" t="s">
        <v>122</v>
      </c>
      <c r="K9" s="412"/>
      <c r="L9" s="412"/>
      <c r="M9" s="413"/>
      <c r="N9" s="803" t="s">
        <v>25</v>
      </c>
      <c r="O9" s="804"/>
      <c r="P9" s="804"/>
      <c r="Q9" s="804"/>
      <c r="R9" s="805"/>
      <c r="S9" s="100"/>
      <c r="U9" s="404"/>
      <c r="V9" s="404"/>
      <c r="W9" s="404"/>
      <c r="X9" s="404"/>
      <c r="Y9" s="404"/>
    </row>
    <row r="10" spans="2:29" ht="36" customHeight="1">
      <c r="B10" s="560" t="s">
        <v>118</v>
      </c>
      <c r="C10" s="561"/>
      <c r="D10" s="562"/>
      <c r="E10" s="562"/>
      <c r="F10" s="562"/>
      <c r="G10" s="562"/>
      <c r="H10" s="562"/>
      <c r="I10" s="563"/>
      <c r="J10" s="414"/>
      <c r="K10" s="546"/>
      <c r="L10" s="546"/>
      <c r="M10" s="416"/>
      <c r="N10" s="211" t="s">
        <v>24</v>
      </c>
      <c r="O10" s="564" t="s">
        <v>23</v>
      </c>
      <c r="P10" s="564"/>
      <c r="Q10" s="564"/>
      <c r="R10" s="212" t="s">
        <v>22</v>
      </c>
      <c r="S10" s="100"/>
      <c r="U10" s="101"/>
      <c r="V10" s="101"/>
      <c r="W10" s="101"/>
      <c r="X10" s="101"/>
      <c r="Y10" s="101"/>
    </row>
    <row r="11" spans="2:29" ht="31.5" customHeight="1">
      <c r="B11" s="565" t="s">
        <v>119</v>
      </c>
      <c r="C11" s="566"/>
      <c r="D11" s="555"/>
      <c r="E11" s="555"/>
      <c r="F11" s="555"/>
      <c r="G11" s="555"/>
      <c r="H11" s="555"/>
      <c r="I11" s="556"/>
      <c r="J11" s="414"/>
      <c r="K11" s="546"/>
      <c r="L11" s="546"/>
      <c r="M11" s="416"/>
      <c r="N11" s="213"/>
      <c r="O11" s="567"/>
      <c r="P11" s="568"/>
      <c r="Q11" s="569"/>
      <c r="R11" s="214"/>
      <c r="S11" s="100"/>
      <c r="U11" s="102"/>
      <c r="V11" s="410"/>
      <c r="W11" s="410"/>
      <c r="X11" s="410"/>
      <c r="Y11" s="102"/>
      <c r="AA11" s="75"/>
      <c r="AB11" s="75"/>
    </row>
    <row r="12" spans="2:29" ht="74.25" customHeight="1">
      <c r="B12" s="553" t="s">
        <v>120</v>
      </c>
      <c r="C12" s="554"/>
      <c r="D12" s="555"/>
      <c r="E12" s="555"/>
      <c r="F12" s="555"/>
      <c r="G12" s="555"/>
      <c r="H12" s="555"/>
      <c r="I12" s="556"/>
      <c r="J12" s="414"/>
      <c r="K12" s="546"/>
      <c r="L12" s="546"/>
      <c r="M12" s="416"/>
      <c r="N12" s="215"/>
      <c r="O12" s="557" t="s">
        <v>215</v>
      </c>
      <c r="P12" s="558"/>
      <c r="Q12" s="559"/>
      <c r="R12" s="216"/>
      <c r="S12" s="100"/>
      <c r="U12" s="105"/>
      <c r="V12" s="426"/>
      <c r="W12" s="426"/>
      <c r="X12" s="426"/>
      <c r="Y12" s="106"/>
      <c r="AA12" s="76"/>
      <c r="AB12" s="77"/>
      <c r="AC12" s="78"/>
    </row>
    <row r="13" spans="2:29" ht="74.25" customHeight="1">
      <c r="B13" s="571" t="s">
        <v>220</v>
      </c>
      <c r="C13" s="572"/>
      <c r="D13" s="562"/>
      <c r="E13" s="562"/>
      <c r="F13" s="562"/>
      <c r="G13" s="562"/>
      <c r="H13" s="562"/>
      <c r="I13" s="563"/>
      <c r="J13" s="414"/>
      <c r="K13" s="546"/>
      <c r="L13" s="546"/>
      <c r="M13" s="416"/>
      <c r="N13" s="217"/>
      <c r="O13" s="573"/>
      <c r="P13" s="574"/>
      <c r="Q13" s="575"/>
      <c r="R13" s="218"/>
      <c r="S13" s="100"/>
      <c r="U13" s="105"/>
      <c r="V13" s="426"/>
      <c r="W13" s="426"/>
      <c r="X13" s="426"/>
      <c r="Y13" s="106"/>
      <c r="AA13" s="76"/>
      <c r="AB13" s="77"/>
      <c r="AC13" s="78"/>
    </row>
    <row r="14" spans="2:29" ht="28.5" customHeight="1" thickBot="1">
      <c r="B14" s="259" t="s">
        <v>121</v>
      </c>
      <c r="C14" s="260"/>
      <c r="D14" s="576"/>
      <c r="E14" s="576"/>
      <c r="F14" s="576"/>
      <c r="G14" s="576"/>
      <c r="H14" s="576"/>
      <c r="I14" s="577"/>
      <c r="J14" s="547"/>
      <c r="K14" s="548"/>
      <c r="L14" s="548"/>
      <c r="M14" s="549"/>
      <c r="N14" s="261"/>
      <c r="O14" s="578"/>
      <c r="P14" s="579"/>
      <c r="Q14" s="580"/>
      <c r="R14" s="262"/>
      <c r="S14" s="100"/>
      <c r="U14" s="113"/>
      <c r="V14" s="426"/>
      <c r="W14" s="426"/>
      <c r="X14" s="114"/>
      <c r="Y14" s="106"/>
      <c r="Z14" s="79"/>
      <c r="AA14" s="76"/>
      <c r="AB14" s="77"/>
      <c r="AC14" s="78"/>
    </row>
    <row r="15" spans="2:29" ht="28.5" customHeight="1">
      <c r="B15" s="788" t="s">
        <v>35</v>
      </c>
      <c r="C15" s="789" t="s">
        <v>33</v>
      </c>
      <c r="D15" s="791" t="s">
        <v>292</v>
      </c>
      <c r="E15" s="791" t="s">
        <v>21</v>
      </c>
      <c r="F15" s="791" t="s">
        <v>45</v>
      </c>
      <c r="G15" s="793" t="s">
        <v>293</v>
      </c>
      <c r="H15" s="791" t="s">
        <v>36</v>
      </c>
      <c r="I15" s="806" t="s">
        <v>34</v>
      </c>
      <c r="J15" s="807"/>
      <c r="K15" s="807"/>
      <c r="L15" s="807"/>
      <c r="M15" s="808"/>
      <c r="N15" s="791" t="s">
        <v>20</v>
      </c>
      <c r="O15" s="791"/>
      <c r="P15" s="809" t="s">
        <v>19</v>
      </c>
      <c r="Q15" s="809"/>
      <c r="R15" s="810"/>
      <c r="U15" s="115"/>
      <c r="V15" s="432"/>
      <c r="W15" s="432"/>
      <c r="Y15" s="106"/>
      <c r="AA15" s="76"/>
      <c r="AB15" s="77"/>
      <c r="AC15" s="78"/>
    </row>
    <row r="16" spans="2:29" ht="33.75" customHeight="1">
      <c r="B16" s="581"/>
      <c r="C16" s="584"/>
      <c r="D16" s="480"/>
      <c r="E16" s="480"/>
      <c r="F16" s="480"/>
      <c r="G16" s="480"/>
      <c r="H16" s="480"/>
      <c r="I16" s="452"/>
      <c r="J16" s="453"/>
      <c r="K16" s="453"/>
      <c r="L16" s="453"/>
      <c r="M16" s="454"/>
      <c r="N16" s="480"/>
      <c r="O16" s="480"/>
      <c r="P16" s="480" t="s">
        <v>18</v>
      </c>
      <c r="Q16" s="480" t="s">
        <v>17</v>
      </c>
      <c r="R16" s="589" t="s">
        <v>16</v>
      </c>
      <c r="U16" s="79"/>
      <c r="V16" s="432"/>
      <c r="W16" s="432"/>
      <c r="Y16" s="77"/>
      <c r="AA16" s="76"/>
      <c r="AB16" s="77"/>
      <c r="AC16" s="78"/>
    </row>
    <row r="17" spans="2:29" ht="39.75" customHeight="1" thickBot="1">
      <c r="B17" s="581"/>
      <c r="C17" s="790"/>
      <c r="D17" s="792"/>
      <c r="E17" s="792"/>
      <c r="F17" s="792"/>
      <c r="G17" s="792"/>
      <c r="H17" s="792"/>
      <c r="I17" s="172" t="s">
        <v>15</v>
      </c>
      <c r="J17" s="172" t="s">
        <v>14</v>
      </c>
      <c r="K17" s="172" t="s">
        <v>178</v>
      </c>
      <c r="L17" s="172" t="s">
        <v>177</v>
      </c>
      <c r="M17" s="303" t="s">
        <v>12</v>
      </c>
      <c r="N17" s="163" t="s">
        <v>11</v>
      </c>
      <c r="O17" s="164" t="s">
        <v>10</v>
      </c>
      <c r="P17" s="792"/>
      <c r="Q17" s="792"/>
      <c r="R17" s="811"/>
      <c r="U17" s="79"/>
      <c r="V17" s="432"/>
      <c r="W17" s="432"/>
      <c r="Y17" s="77"/>
      <c r="AA17" s="76"/>
      <c r="AB17" s="77"/>
      <c r="AC17" s="78"/>
    </row>
    <row r="18" spans="2:29" ht="39.75" customHeight="1">
      <c r="B18" s="798" t="s">
        <v>242</v>
      </c>
      <c r="C18" s="800" t="s">
        <v>123</v>
      </c>
      <c r="D18" s="308" t="s">
        <v>3</v>
      </c>
      <c r="E18" s="802" t="s">
        <v>180</v>
      </c>
      <c r="F18" s="308">
        <v>3</v>
      </c>
      <c r="G18" s="308" t="s">
        <v>3</v>
      </c>
      <c r="H18" s="328">
        <f>+I18+K18+L18+M18</f>
        <v>6061905392</v>
      </c>
      <c r="I18" s="338">
        <f>554073036+277036518+96606723</f>
        <v>927716277</v>
      </c>
      <c r="J18" s="329"/>
      <c r="K18" s="330">
        <v>124160399</v>
      </c>
      <c r="L18" s="329">
        <v>976200000</v>
      </c>
      <c r="M18" s="330">
        <f>220000000+1228776985+1190620938+270253795+369382024+754794974</f>
        <v>4033828716</v>
      </c>
      <c r="N18" s="309">
        <v>45292</v>
      </c>
      <c r="O18" s="310">
        <v>45657</v>
      </c>
      <c r="P18" s="787">
        <v>1</v>
      </c>
      <c r="Q18" s="787">
        <f>+H19/H18</f>
        <v>0.64241665716844298</v>
      </c>
      <c r="R18" s="784">
        <f>+P18*P18/Q18</f>
        <v>1.5566221529928324</v>
      </c>
      <c r="U18" s="79"/>
      <c r="V18" s="122"/>
      <c r="W18" s="122"/>
      <c r="Y18" s="77"/>
      <c r="AA18" s="76"/>
      <c r="AB18" s="77"/>
      <c r="AC18" s="78"/>
    </row>
    <row r="19" spans="2:29" ht="39.75" customHeight="1">
      <c r="B19" s="799"/>
      <c r="C19" s="801"/>
      <c r="D19" s="169" t="s">
        <v>2</v>
      </c>
      <c r="E19" s="794"/>
      <c r="F19" s="169">
        <v>4</v>
      </c>
      <c r="G19" s="169" t="s">
        <v>40</v>
      </c>
      <c r="H19" s="331">
        <f>+I19+L19+M19</f>
        <v>3894268998</v>
      </c>
      <c r="I19" s="339">
        <v>831109554</v>
      </c>
      <c r="J19" s="323"/>
      <c r="K19" s="323"/>
      <c r="L19" s="340">
        <v>976200000</v>
      </c>
      <c r="M19" s="341">
        <f>1228776985+210224533+277036518+370921408</f>
        <v>2086959444</v>
      </c>
      <c r="N19" s="215"/>
      <c r="O19" s="169"/>
      <c r="P19" s="785"/>
      <c r="Q19" s="785"/>
      <c r="R19" s="782"/>
      <c r="U19" s="79"/>
      <c r="V19" s="122"/>
      <c r="W19" s="122"/>
      <c r="Y19" s="77"/>
      <c r="AA19" s="76"/>
      <c r="AB19" s="77"/>
      <c r="AC19" s="78"/>
    </row>
    <row r="20" spans="2:29" ht="39.75" customHeight="1">
      <c r="B20" s="799" t="s">
        <v>262</v>
      </c>
      <c r="C20" s="797" t="s">
        <v>124</v>
      </c>
      <c r="D20" s="169" t="s">
        <v>3</v>
      </c>
      <c r="E20" s="794" t="s">
        <v>181</v>
      </c>
      <c r="F20" s="169">
        <v>1</v>
      </c>
      <c r="G20" s="169" t="s">
        <v>3</v>
      </c>
      <c r="H20" s="331">
        <f>+J20</f>
        <v>4254000000</v>
      </c>
      <c r="I20" s="323"/>
      <c r="J20" s="323">
        <v>4254000000</v>
      </c>
      <c r="K20" s="323"/>
      <c r="L20" s="323"/>
      <c r="M20" s="332"/>
      <c r="N20" s="299">
        <v>45292</v>
      </c>
      <c r="O20" s="300">
        <v>45657</v>
      </c>
      <c r="P20" s="785">
        <f t="shared" ref="P20" si="0">+F21/F20</f>
        <v>1</v>
      </c>
      <c r="Q20" s="785">
        <f t="shared" ref="Q20" si="1">+H21/H20</f>
        <v>0.75</v>
      </c>
      <c r="R20" s="782">
        <f t="shared" ref="R20" si="2">+P20*P20/Q20</f>
        <v>1.3333333333333333</v>
      </c>
      <c r="U20" s="79"/>
      <c r="V20" s="122"/>
      <c r="W20" s="122"/>
      <c r="Y20" s="77"/>
      <c r="AA20" s="76"/>
      <c r="AB20" s="77"/>
      <c r="AC20" s="78"/>
    </row>
    <row r="21" spans="2:29" ht="39.75" customHeight="1">
      <c r="B21" s="799"/>
      <c r="C21" s="797"/>
      <c r="D21" s="169" t="s">
        <v>2</v>
      </c>
      <c r="E21" s="794"/>
      <c r="F21" s="169">
        <v>1</v>
      </c>
      <c r="G21" s="169" t="s">
        <v>40</v>
      </c>
      <c r="H21" s="331">
        <f>+J21</f>
        <v>3190500000</v>
      </c>
      <c r="I21" s="323"/>
      <c r="J21" s="342">
        <v>3190500000</v>
      </c>
      <c r="K21" s="323"/>
      <c r="L21" s="323"/>
      <c r="M21" s="332"/>
      <c r="N21" s="215"/>
      <c r="O21" s="169"/>
      <c r="P21" s="785"/>
      <c r="Q21" s="785"/>
      <c r="R21" s="782"/>
      <c r="U21" s="79"/>
      <c r="V21" s="122"/>
      <c r="W21" s="122"/>
      <c r="Y21" s="77"/>
      <c r="AA21" s="76"/>
      <c r="AB21" s="77"/>
      <c r="AC21" s="78"/>
    </row>
    <row r="22" spans="2:29" ht="39.75" customHeight="1">
      <c r="B22" s="799" t="s">
        <v>245</v>
      </c>
      <c r="C22" s="797" t="s">
        <v>179</v>
      </c>
      <c r="D22" s="169" t="s">
        <v>3</v>
      </c>
      <c r="E22" s="794" t="s">
        <v>182</v>
      </c>
      <c r="F22" s="169">
        <v>1</v>
      </c>
      <c r="G22" s="169" t="s">
        <v>3</v>
      </c>
      <c r="H22" s="331">
        <f>+M22</f>
        <v>588683145</v>
      </c>
      <c r="I22" s="323"/>
      <c r="J22" s="323"/>
      <c r="K22" s="323"/>
      <c r="L22" s="323"/>
      <c r="M22" s="333">
        <f>100000000+45619121+42073606+400990418</f>
        <v>588683145</v>
      </c>
      <c r="N22" s="299">
        <v>45292</v>
      </c>
      <c r="O22" s="300">
        <v>45657</v>
      </c>
      <c r="P22" s="785">
        <f t="shared" ref="P22" si="3">+F23/F22</f>
        <v>0</v>
      </c>
      <c r="Q22" s="785">
        <f t="shared" ref="Q22" si="4">+H23/H22</f>
        <v>0</v>
      </c>
      <c r="R22" s="782">
        <v>0</v>
      </c>
      <c r="U22" s="79"/>
      <c r="V22" s="122"/>
      <c r="W22" s="122"/>
      <c r="Y22" s="77"/>
      <c r="AA22" s="76"/>
      <c r="AB22" s="77"/>
      <c r="AC22" s="78"/>
    </row>
    <row r="23" spans="2:29" ht="39.75" customHeight="1">
      <c r="B23" s="799"/>
      <c r="C23" s="797"/>
      <c r="D23" s="169" t="s">
        <v>2</v>
      </c>
      <c r="E23" s="794"/>
      <c r="F23" s="169"/>
      <c r="G23" s="169" t="s">
        <v>40</v>
      </c>
      <c r="H23" s="331"/>
      <c r="I23" s="323"/>
      <c r="J23" s="323"/>
      <c r="K23" s="323"/>
      <c r="L23" s="323"/>
      <c r="M23" s="332"/>
      <c r="N23" s="215"/>
      <c r="O23" s="169"/>
      <c r="P23" s="785"/>
      <c r="Q23" s="785"/>
      <c r="R23" s="782"/>
      <c r="U23" s="79"/>
      <c r="V23" s="122"/>
      <c r="W23" s="122"/>
      <c r="Y23" s="77"/>
      <c r="AA23" s="76"/>
      <c r="AB23" s="77"/>
      <c r="AC23" s="78"/>
    </row>
    <row r="24" spans="2:29" ht="81.75" customHeight="1">
      <c r="B24" s="799" t="s">
        <v>246</v>
      </c>
      <c r="C24" s="797" t="s">
        <v>125</v>
      </c>
      <c r="D24" s="169" t="s">
        <v>3</v>
      </c>
      <c r="E24" s="794" t="s">
        <v>183</v>
      </c>
      <c r="F24" s="169">
        <v>467463</v>
      </c>
      <c r="G24" s="169" t="s">
        <v>3</v>
      </c>
      <c r="H24" s="331">
        <f>+I24+J24</f>
        <v>8319195134</v>
      </c>
      <c r="I24" s="333">
        <f>(4640755710+216376662)-3103333</f>
        <v>4854029039</v>
      </c>
      <c r="J24" s="343">
        <f>3301424753+163741342</f>
        <v>3465166095</v>
      </c>
      <c r="K24" s="323"/>
      <c r="L24" s="323"/>
      <c r="M24" s="332"/>
      <c r="N24" s="299">
        <v>45292</v>
      </c>
      <c r="O24" s="300">
        <v>45657</v>
      </c>
      <c r="P24" s="785">
        <f t="shared" ref="P24" si="5">+F25/F24</f>
        <v>1</v>
      </c>
      <c r="Q24" s="785">
        <f t="shared" ref="Q24" si="6">+H25/H24</f>
        <v>0.82614325404042144</v>
      </c>
      <c r="R24" s="782">
        <f t="shared" ref="R24" si="7">+P24*P24/Q24</f>
        <v>1.2104438244932665</v>
      </c>
      <c r="U24" s="79"/>
      <c r="V24" s="122"/>
      <c r="W24" s="122"/>
      <c r="Y24" s="77"/>
      <c r="AA24" s="76"/>
      <c r="AB24" s="77"/>
      <c r="AC24" s="78"/>
    </row>
    <row r="25" spans="2:29" ht="39.75" customHeight="1">
      <c r="B25" s="799"/>
      <c r="C25" s="797"/>
      <c r="D25" s="169" t="s">
        <v>2</v>
      </c>
      <c r="E25" s="794"/>
      <c r="F25" s="169">
        <v>467463</v>
      </c>
      <c r="G25" s="169" t="s">
        <v>40</v>
      </c>
      <c r="H25" s="344">
        <f>+I25+J25</f>
        <v>6872846939</v>
      </c>
      <c r="I25" s="334">
        <f>(4098260239+209776662)-3103333</f>
        <v>4304933568</v>
      </c>
      <c r="J25" s="339">
        <f>2551488879+16424492</f>
        <v>2567913371</v>
      </c>
      <c r="K25" s="323"/>
      <c r="L25" s="323"/>
      <c r="M25" s="332"/>
      <c r="N25" s="215"/>
      <c r="O25" s="169"/>
      <c r="P25" s="785"/>
      <c r="Q25" s="785"/>
      <c r="R25" s="782"/>
      <c r="U25" s="79"/>
      <c r="V25" s="122"/>
      <c r="W25" s="122"/>
      <c r="Y25" s="77"/>
      <c r="AA25" s="76"/>
      <c r="AB25" s="77"/>
      <c r="AC25" s="78"/>
    </row>
    <row r="26" spans="2:29" ht="39.75" customHeight="1">
      <c r="B26" s="799"/>
      <c r="C26" s="795" t="s">
        <v>126</v>
      </c>
      <c r="D26" s="169" t="s">
        <v>3</v>
      </c>
      <c r="E26" s="794" t="s">
        <v>183</v>
      </c>
      <c r="F26" s="169">
        <v>467463</v>
      </c>
      <c r="G26" s="169" t="s">
        <v>3</v>
      </c>
      <c r="H26" s="337">
        <f>+J26</f>
        <v>5771065220</v>
      </c>
      <c r="I26" s="323"/>
      <c r="J26" s="335">
        <f>5644840401+126224819</f>
        <v>5771065220</v>
      </c>
      <c r="K26" s="323"/>
      <c r="L26" s="323"/>
      <c r="M26" s="332"/>
      <c r="N26" s="299">
        <v>45292</v>
      </c>
      <c r="O26" s="300">
        <v>45657</v>
      </c>
      <c r="P26" s="785">
        <f t="shared" ref="P26" si="8">+F27/F26</f>
        <v>1</v>
      </c>
      <c r="Q26" s="785">
        <f t="shared" ref="Q26" si="9">+H27/H26</f>
        <v>0.94817095499745541</v>
      </c>
      <c r="R26" s="782">
        <f t="shared" ref="R26" si="10">+P26*P26/Q26</f>
        <v>1.0546621310528159</v>
      </c>
      <c r="U26" s="79"/>
      <c r="V26" s="122"/>
      <c r="W26" s="122"/>
      <c r="Y26" s="77"/>
      <c r="AA26" s="76"/>
      <c r="AB26" s="77"/>
      <c r="AC26" s="78"/>
    </row>
    <row r="27" spans="2:29" ht="39.75" customHeight="1">
      <c r="B27" s="799"/>
      <c r="C27" s="796"/>
      <c r="D27" s="169" t="s">
        <v>2</v>
      </c>
      <c r="E27" s="794"/>
      <c r="F27" s="169">
        <v>467463</v>
      </c>
      <c r="G27" s="169" t="s">
        <v>40</v>
      </c>
      <c r="H27" s="331">
        <f>+J27</f>
        <v>5471956421</v>
      </c>
      <c r="I27" s="323"/>
      <c r="J27" s="342">
        <f>5345731602+126224819</f>
        <v>5471956421</v>
      </c>
      <c r="K27" s="323"/>
      <c r="L27" s="323"/>
      <c r="M27" s="332"/>
      <c r="N27" s="215"/>
      <c r="O27" s="169"/>
      <c r="P27" s="785"/>
      <c r="Q27" s="785"/>
      <c r="R27" s="782"/>
      <c r="U27" s="79"/>
      <c r="V27" s="122"/>
      <c r="W27" s="122"/>
      <c r="Y27" s="77"/>
      <c r="AA27" s="76"/>
      <c r="AB27" s="77"/>
      <c r="AC27" s="78"/>
    </row>
    <row r="28" spans="2:29" ht="39.75" customHeight="1">
      <c r="B28" s="799"/>
      <c r="C28" s="795" t="s">
        <v>127</v>
      </c>
      <c r="D28" s="169" t="s">
        <v>3</v>
      </c>
      <c r="E28" s="794" t="s">
        <v>183</v>
      </c>
      <c r="F28" s="169">
        <v>467463</v>
      </c>
      <c r="G28" s="169" t="s">
        <v>3</v>
      </c>
      <c r="H28" s="331">
        <f>+I28+J28</f>
        <v>3188803737</v>
      </c>
      <c r="I28" s="323">
        <v>3000000000</v>
      </c>
      <c r="J28" s="339">
        <v>188803737</v>
      </c>
      <c r="K28" s="323"/>
      <c r="L28" s="323"/>
      <c r="M28" s="332"/>
      <c r="N28" s="299">
        <v>45292</v>
      </c>
      <c r="O28" s="300">
        <v>45657</v>
      </c>
      <c r="P28" s="785">
        <f t="shared" ref="P28" si="11">+F29/F28</f>
        <v>1</v>
      </c>
      <c r="Q28" s="785">
        <f t="shared" ref="Q28" si="12">+H29/H28</f>
        <v>1</v>
      </c>
      <c r="R28" s="782">
        <f t="shared" ref="R28" si="13">+P28*P28/Q28</f>
        <v>1</v>
      </c>
      <c r="U28" s="79"/>
      <c r="V28" s="122"/>
      <c r="W28" s="122"/>
      <c r="Y28" s="77"/>
      <c r="AA28" s="76"/>
      <c r="AB28" s="77"/>
      <c r="AC28" s="78"/>
    </row>
    <row r="29" spans="2:29" ht="39.75" customHeight="1">
      <c r="B29" s="799"/>
      <c r="C29" s="796"/>
      <c r="D29" s="169" t="s">
        <v>2</v>
      </c>
      <c r="E29" s="794"/>
      <c r="F29" s="169">
        <v>467463</v>
      </c>
      <c r="G29" s="169" t="s">
        <v>40</v>
      </c>
      <c r="H29" s="331">
        <f>+I29+J29</f>
        <v>3188803737</v>
      </c>
      <c r="I29" s="345">
        <f>+I28</f>
        <v>3000000000</v>
      </c>
      <c r="J29" s="323">
        <f>+J28</f>
        <v>188803737</v>
      </c>
      <c r="K29" s="323"/>
      <c r="L29" s="323"/>
      <c r="M29" s="332"/>
      <c r="N29" s="215"/>
      <c r="O29" s="169"/>
      <c r="P29" s="785"/>
      <c r="Q29" s="785"/>
      <c r="R29" s="782"/>
      <c r="U29" s="79"/>
      <c r="V29" s="122"/>
      <c r="W29" s="122"/>
      <c r="Y29" s="77"/>
      <c r="AA29" s="76"/>
      <c r="AB29" s="77"/>
      <c r="AC29" s="78"/>
    </row>
    <row r="30" spans="2:29" ht="39.75" customHeight="1">
      <c r="B30" s="799" t="s">
        <v>271</v>
      </c>
      <c r="C30" s="301" t="s">
        <v>285</v>
      </c>
      <c r="D30" s="169" t="s">
        <v>3</v>
      </c>
      <c r="E30" s="169" t="s">
        <v>164</v>
      </c>
      <c r="F30" s="169">
        <v>1</v>
      </c>
      <c r="G30" s="169" t="s">
        <v>3</v>
      </c>
      <c r="H30" s="336">
        <v>85340937</v>
      </c>
      <c r="I30" s="345"/>
      <c r="J30" s="323"/>
      <c r="K30" s="323"/>
      <c r="L30" s="323"/>
      <c r="M30" s="332"/>
      <c r="N30" s="299">
        <v>45292</v>
      </c>
      <c r="O30" s="299">
        <v>45657</v>
      </c>
      <c r="P30" s="785">
        <f t="shared" ref="P30" si="14">+F31/F30</f>
        <v>1</v>
      </c>
      <c r="Q30" s="785">
        <f t="shared" ref="Q30" si="15">+H31/H30</f>
        <v>0</v>
      </c>
      <c r="R30" s="782">
        <v>0</v>
      </c>
      <c r="U30" s="79"/>
      <c r="V30" s="122"/>
      <c r="W30" s="122"/>
      <c r="Y30" s="77"/>
      <c r="AA30" s="76"/>
      <c r="AB30" s="77"/>
      <c r="AC30" s="78"/>
    </row>
    <row r="31" spans="2:29" ht="39.75" customHeight="1">
      <c r="B31" s="799"/>
      <c r="C31" s="302"/>
      <c r="D31" s="169" t="s">
        <v>2</v>
      </c>
      <c r="E31" s="169"/>
      <c r="F31" s="169">
        <v>1</v>
      </c>
      <c r="G31" s="169" t="s">
        <v>40</v>
      </c>
      <c r="H31" s="331"/>
      <c r="I31" s="345"/>
      <c r="J31" s="323"/>
      <c r="K31" s="323"/>
      <c r="L31" s="323"/>
      <c r="M31" s="332"/>
      <c r="N31" s="215"/>
      <c r="O31" s="169"/>
      <c r="P31" s="785"/>
      <c r="Q31" s="785"/>
      <c r="R31" s="782"/>
      <c r="U31" s="79"/>
      <c r="V31" s="122"/>
      <c r="W31" s="122"/>
      <c r="Y31" s="77"/>
      <c r="AA31" s="76"/>
      <c r="AB31" s="77"/>
      <c r="AC31" s="78"/>
    </row>
    <row r="32" spans="2:29" ht="39.75" customHeight="1">
      <c r="B32" s="799" t="s">
        <v>247</v>
      </c>
      <c r="C32" s="796" t="s">
        <v>128</v>
      </c>
      <c r="D32" s="169" t="s">
        <v>3</v>
      </c>
      <c r="E32" s="794" t="s">
        <v>184</v>
      </c>
      <c r="F32" s="169">
        <v>1</v>
      </c>
      <c r="G32" s="169" t="s">
        <v>3</v>
      </c>
      <c r="H32" s="337">
        <v>11000000</v>
      </c>
      <c r="I32" s="323"/>
      <c r="J32" s="323"/>
      <c r="K32" s="323"/>
      <c r="L32" s="323"/>
      <c r="M32" s="332"/>
      <c r="N32" s="299">
        <v>45292</v>
      </c>
      <c r="O32" s="299">
        <v>45657</v>
      </c>
      <c r="P32" s="785">
        <f t="shared" ref="P32" si="16">+F33/F32</f>
        <v>1</v>
      </c>
      <c r="Q32" s="785">
        <f t="shared" ref="Q32" si="17">+H33/H32</f>
        <v>1</v>
      </c>
      <c r="R32" s="782">
        <f t="shared" ref="R32" si="18">+P32*P32/Q32</f>
        <v>1</v>
      </c>
      <c r="U32" s="79"/>
      <c r="V32" s="122"/>
      <c r="W32" s="122"/>
      <c r="Y32" s="77"/>
      <c r="AA32" s="76"/>
      <c r="AB32" s="77"/>
      <c r="AC32" s="78"/>
    </row>
    <row r="33" spans="2:29" ht="39.75" customHeight="1">
      <c r="B33" s="799"/>
      <c r="C33" s="796"/>
      <c r="D33" s="169" t="s">
        <v>2</v>
      </c>
      <c r="E33" s="794"/>
      <c r="F33" s="169">
        <v>1</v>
      </c>
      <c r="G33" s="169" t="s">
        <v>40</v>
      </c>
      <c r="H33" s="331">
        <f>+H32</f>
        <v>11000000</v>
      </c>
      <c r="I33" s="323"/>
      <c r="J33" s="323"/>
      <c r="K33" s="323"/>
      <c r="L33" s="323"/>
      <c r="M33" s="332"/>
      <c r="N33" s="215"/>
      <c r="O33" s="169"/>
      <c r="P33" s="785"/>
      <c r="Q33" s="785"/>
      <c r="R33" s="782"/>
      <c r="U33" s="79"/>
      <c r="V33" s="122"/>
      <c r="W33" s="122"/>
      <c r="Y33" s="77"/>
      <c r="AA33" s="76"/>
      <c r="AB33" s="77"/>
      <c r="AC33" s="78"/>
    </row>
    <row r="34" spans="2:29" s="148" customFormat="1" ht="37.5" customHeight="1">
      <c r="B34" s="628" t="s">
        <v>248</v>
      </c>
      <c r="C34" s="816" t="s">
        <v>129</v>
      </c>
      <c r="D34" s="170" t="s">
        <v>3</v>
      </c>
      <c r="E34" s="466" t="s">
        <v>186</v>
      </c>
      <c r="F34" s="233">
        <v>1</v>
      </c>
      <c r="G34" s="170" t="s">
        <v>3</v>
      </c>
      <c r="H34" s="343">
        <v>25000000</v>
      </c>
      <c r="I34" s="322"/>
      <c r="J34" s="323"/>
      <c r="K34" s="324"/>
      <c r="L34" s="324"/>
      <c r="M34" s="323"/>
      <c r="N34" s="299">
        <v>45292</v>
      </c>
      <c r="O34" s="221">
        <v>45657</v>
      </c>
      <c r="P34" s="785">
        <f t="shared" ref="P34" si="19">+F35/F34</f>
        <v>1</v>
      </c>
      <c r="Q34" s="785">
        <f t="shared" ref="Q34" si="20">+H35/H34</f>
        <v>1</v>
      </c>
      <c r="R34" s="782">
        <f t="shared" ref="R34" si="21">+P34*P34/Q34</f>
        <v>1</v>
      </c>
      <c r="U34" s="149"/>
      <c r="V34" s="150"/>
      <c r="W34" s="150"/>
      <c r="Y34" s="194"/>
      <c r="AA34" s="152"/>
      <c r="AB34" s="151"/>
      <c r="AC34" s="153"/>
    </row>
    <row r="35" spans="2:29" s="148" customFormat="1" ht="37.5" customHeight="1">
      <c r="B35" s="628"/>
      <c r="C35" s="816"/>
      <c r="D35" s="170" t="s">
        <v>2</v>
      </c>
      <c r="E35" s="466"/>
      <c r="F35" s="233">
        <v>1</v>
      </c>
      <c r="G35" s="170" t="s">
        <v>40</v>
      </c>
      <c r="H35" s="322">
        <f>+H34</f>
        <v>25000000</v>
      </c>
      <c r="I35" s="341">
        <f>+H35</f>
        <v>25000000</v>
      </c>
      <c r="J35" s="323"/>
      <c r="K35" s="324"/>
      <c r="L35" s="324"/>
      <c r="M35" s="323"/>
      <c r="N35" s="221"/>
      <c r="O35" s="221"/>
      <c r="P35" s="785"/>
      <c r="Q35" s="785"/>
      <c r="R35" s="782"/>
      <c r="U35" s="149"/>
      <c r="V35" s="150"/>
      <c r="W35" s="150"/>
      <c r="Y35" s="194"/>
      <c r="AA35" s="152"/>
      <c r="AB35" s="151"/>
      <c r="AC35" s="153"/>
    </row>
    <row r="36" spans="2:29" s="148" customFormat="1" ht="37.5" customHeight="1">
      <c r="B36" s="818" t="s">
        <v>249</v>
      </c>
      <c r="C36" s="816" t="s">
        <v>130</v>
      </c>
      <c r="D36" s="170" t="s">
        <v>3</v>
      </c>
      <c r="E36" s="466" t="s">
        <v>187</v>
      </c>
      <c r="F36" s="233">
        <v>25</v>
      </c>
      <c r="G36" s="170" t="s">
        <v>3</v>
      </c>
      <c r="H36" s="343">
        <v>7600000</v>
      </c>
      <c r="I36" s="322"/>
      <c r="J36" s="323"/>
      <c r="K36" s="324"/>
      <c r="L36" s="324"/>
      <c r="M36" s="323"/>
      <c r="N36" s="299">
        <v>45292</v>
      </c>
      <c r="O36" s="221">
        <v>45657</v>
      </c>
      <c r="P36" s="785">
        <v>1</v>
      </c>
      <c r="Q36" s="785">
        <f t="shared" ref="Q36" si="22">+H37/H36</f>
        <v>1</v>
      </c>
      <c r="R36" s="782">
        <f t="shared" ref="R36" si="23">+P36*P36/Q36</f>
        <v>1</v>
      </c>
      <c r="U36" s="149"/>
      <c r="V36" s="150"/>
      <c r="W36" s="150"/>
      <c r="Y36" s="194"/>
      <c r="AA36" s="152"/>
      <c r="AB36" s="151"/>
      <c r="AC36" s="153"/>
    </row>
    <row r="37" spans="2:29" s="148" customFormat="1" ht="37.5" customHeight="1">
      <c r="B37" s="818"/>
      <c r="C37" s="816"/>
      <c r="D37" s="170" t="s">
        <v>2</v>
      </c>
      <c r="E37" s="466"/>
      <c r="F37" s="233">
        <v>417</v>
      </c>
      <c r="G37" s="170" t="s">
        <v>40</v>
      </c>
      <c r="H37" s="322">
        <f>+H36</f>
        <v>7600000</v>
      </c>
      <c r="I37" s="322"/>
      <c r="J37" s="323"/>
      <c r="K37" s="324"/>
      <c r="L37" s="324"/>
      <c r="M37" s="323"/>
      <c r="N37" s="221"/>
      <c r="O37" s="221"/>
      <c r="P37" s="785"/>
      <c r="Q37" s="785"/>
      <c r="R37" s="782"/>
      <c r="U37" s="149"/>
      <c r="V37" s="150"/>
      <c r="W37" s="150"/>
      <c r="Y37" s="194"/>
      <c r="AA37" s="152"/>
      <c r="AB37" s="151"/>
      <c r="AC37" s="153"/>
    </row>
    <row r="38" spans="2:29" s="148" customFormat="1" ht="37.5" customHeight="1">
      <c r="B38" s="818"/>
      <c r="C38" s="816" t="s">
        <v>131</v>
      </c>
      <c r="D38" s="170" t="s">
        <v>3</v>
      </c>
      <c r="E38" s="466" t="s">
        <v>188</v>
      </c>
      <c r="F38" s="233">
        <v>7</v>
      </c>
      <c r="G38" s="170" t="s">
        <v>3</v>
      </c>
      <c r="H38" s="336">
        <v>3103333</v>
      </c>
      <c r="I38" s="322"/>
      <c r="J38" s="323"/>
      <c r="K38" s="324"/>
      <c r="L38" s="324"/>
      <c r="M38" s="323"/>
      <c r="N38" s="299">
        <v>45292</v>
      </c>
      <c r="O38" s="221">
        <v>45657</v>
      </c>
      <c r="P38" s="785">
        <f t="shared" ref="P38" si="24">+F39/F38</f>
        <v>1</v>
      </c>
      <c r="Q38" s="785">
        <f t="shared" ref="Q38" si="25">+H39/H38</f>
        <v>1</v>
      </c>
      <c r="R38" s="782">
        <f t="shared" ref="R38" si="26">+P38*P38/Q38</f>
        <v>1</v>
      </c>
      <c r="U38" s="149"/>
      <c r="V38" s="150"/>
      <c r="W38" s="150"/>
      <c r="Y38" s="194"/>
      <c r="AA38" s="152"/>
      <c r="AB38" s="151"/>
      <c r="AC38" s="153"/>
    </row>
    <row r="39" spans="2:29" s="148" customFormat="1" ht="37.5" customHeight="1" thickBot="1">
      <c r="B39" s="819"/>
      <c r="C39" s="817"/>
      <c r="D39" s="261" t="s">
        <v>2</v>
      </c>
      <c r="E39" s="815"/>
      <c r="F39" s="311">
        <v>7</v>
      </c>
      <c r="G39" s="261" t="s">
        <v>40</v>
      </c>
      <c r="H39" s="325">
        <f>+H38</f>
        <v>3103333</v>
      </c>
      <c r="I39" s="325">
        <v>3800000</v>
      </c>
      <c r="J39" s="326"/>
      <c r="K39" s="327"/>
      <c r="L39" s="327"/>
      <c r="M39" s="326"/>
      <c r="N39" s="312"/>
      <c r="O39" s="312"/>
      <c r="P39" s="786"/>
      <c r="Q39" s="786"/>
      <c r="R39" s="783"/>
      <c r="U39" s="149"/>
      <c r="V39" s="150"/>
      <c r="W39" s="150"/>
      <c r="Y39" s="194"/>
      <c r="AA39" s="152"/>
      <c r="AB39" s="151"/>
      <c r="AC39" s="153"/>
    </row>
    <row r="40" spans="2:29" ht="15">
      <c r="B40" s="830"/>
      <c r="C40" s="812" t="s">
        <v>9</v>
      </c>
      <c r="D40" s="176" t="s">
        <v>3</v>
      </c>
      <c r="E40" s="439"/>
      <c r="F40" s="304"/>
      <c r="G40" s="176" t="s">
        <v>3</v>
      </c>
      <c r="H40" s="305">
        <f>+H18+H20+H22+H24+H26+H28+H30+H32+H34+H36+H38</f>
        <v>28315696898</v>
      </c>
      <c r="I40" s="305"/>
      <c r="J40" s="306"/>
      <c r="K40" s="306"/>
      <c r="L40" s="306"/>
      <c r="M40" s="306"/>
      <c r="N40" s="306"/>
      <c r="O40" s="307"/>
      <c r="P40" s="826"/>
      <c r="Q40" s="826"/>
      <c r="R40" s="828"/>
    </row>
    <row r="41" spans="2:29" ht="15.75" thickBot="1">
      <c r="B41" s="513"/>
      <c r="C41" s="813"/>
      <c r="D41" s="313" t="s">
        <v>2</v>
      </c>
      <c r="E41" s="814"/>
      <c r="F41" s="316"/>
      <c r="G41" s="313" t="s">
        <v>40</v>
      </c>
      <c r="H41" s="317">
        <f>+H19+H21+H23+H25+H27+H29+H31+H33+H35+H37+H39</f>
        <v>22665079428</v>
      </c>
      <c r="I41" s="318"/>
      <c r="J41" s="318"/>
      <c r="K41" s="319"/>
      <c r="L41" s="319"/>
      <c r="M41" s="318"/>
      <c r="N41" s="318"/>
      <c r="O41" s="320"/>
      <c r="P41" s="827"/>
      <c r="Q41" s="827"/>
      <c r="R41" s="829"/>
    </row>
    <row r="42" spans="2:29" ht="15" thickBot="1">
      <c r="D42" s="82"/>
      <c r="H42" s="83"/>
      <c r="I42" s="84"/>
      <c r="J42" s="76"/>
      <c r="K42" s="76"/>
      <c r="L42" s="76"/>
      <c r="M42" s="76"/>
      <c r="N42" s="133"/>
      <c r="O42" s="133"/>
      <c r="P42" s="84"/>
      <c r="Q42" s="134"/>
      <c r="R42" s="135"/>
      <c r="S42" s="134"/>
    </row>
    <row r="43" spans="2:29" ht="15">
      <c r="B43" s="820" t="s">
        <v>42</v>
      </c>
      <c r="C43" s="821"/>
      <c r="D43" s="822" t="s">
        <v>8</v>
      </c>
      <c r="E43" s="822"/>
      <c r="F43" s="822"/>
      <c r="G43" s="822"/>
      <c r="H43" s="822"/>
      <c r="I43" s="822"/>
      <c r="J43" s="321" t="s">
        <v>43</v>
      </c>
      <c r="K43" s="822" t="s">
        <v>44</v>
      </c>
      <c r="L43" s="822"/>
      <c r="M43" s="822"/>
      <c r="N43" s="823" t="s">
        <v>7</v>
      </c>
      <c r="O43" s="824"/>
      <c r="P43" s="824"/>
      <c r="Q43" s="824"/>
      <c r="R43" s="825"/>
    </row>
    <row r="44" spans="2:29" ht="26.25" customHeight="1">
      <c r="B44" s="606" t="s">
        <v>133</v>
      </c>
      <c r="C44" s="413"/>
      <c r="D44" s="411" t="s">
        <v>132</v>
      </c>
      <c r="E44" s="412"/>
      <c r="F44" s="412"/>
      <c r="G44" s="412"/>
      <c r="H44" s="412"/>
      <c r="I44" s="413"/>
      <c r="J44" s="480" t="s">
        <v>80</v>
      </c>
      <c r="K44" s="253" t="s">
        <v>3</v>
      </c>
      <c r="L44" s="253"/>
      <c r="M44" s="254">
        <v>0.54</v>
      </c>
      <c r="N44" s="608" t="s">
        <v>5</v>
      </c>
      <c r="O44" s="608"/>
      <c r="P44" s="608"/>
      <c r="Q44" s="608"/>
      <c r="R44" s="609"/>
    </row>
    <row r="45" spans="2:29" ht="18" customHeight="1">
      <c r="B45" s="607"/>
      <c r="C45" s="419"/>
      <c r="D45" s="417"/>
      <c r="E45" s="418"/>
      <c r="F45" s="418"/>
      <c r="G45" s="418"/>
      <c r="H45" s="418"/>
      <c r="I45" s="419"/>
      <c r="J45" s="480"/>
      <c r="K45" s="253" t="s">
        <v>2</v>
      </c>
      <c r="L45" s="253"/>
      <c r="M45" s="255"/>
      <c r="N45" s="608"/>
      <c r="O45" s="608"/>
      <c r="P45" s="608"/>
      <c r="Q45" s="608"/>
      <c r="R45" s="609"/>
    </row>
    <row r="46" spans="2:29" ht="18.75" customHeight="1">
      <c r="B46" s="622" t="s">
        <v>83</v>
      </c>
      <c r="C46" s="442"/>
      <c r="D46" s="411" t="s">
        <v>6</v>
      </c>
      <c r="E46" s="412"/>
      <c r="F46" s="412"/>
      <c r="G46" s="412"/>
      <c r="H46" s="412"/>
      <c r="I46" s="413"/>
      <c r="J46" s="480" t="s">
        <v>80</v>
      </c>
      <c r="K46" s="253" t="s">
        <v>3</v>
      </c>
      <c r="L46" s="253"/>
      <c r="M46" s="256"/>
      <c r="N46" s="617" t="s">
        <v>4</v>
      </c>
      <c r="O46" s="617"/>
      <c r="P46" s="617"/>
      <c r="Q46" s="617"/>
      <c r="R46" s="618"/>
    </row>
    <row r="47" spans="2:29" ht="14.25" customHeight="1">
      <c r="B47" s="623"/>
      <c r="C47" s="445"/>
      <c r="D47" s="417"/>
      <c r="E47" s="418"/>
      <c r="F47" s="418"/>
      <c r="G47" s="418"/>
      <c r="H47" s="418"/>
      <c r="I47" s="419"/>
      <c r="J47" s="480"/>
      <c r="K47" s="253" t="s">
        <v>2</v>
      </c>
      <c r="L47" s="253"/>
      <c r="M47" s="255"/>
      <c r="N47" s="617"/>
      <c r="O47" s="617"/>
      <c r="P47" s="617"/>
      <c r="Q47" s="617"/>
      <c r="R47" s="618"/>
    </row>
    <row r="48" spans="2:29" ht="15">
      <c r="B48" s="622"/>
      <c r="C48" s="442"/>
      <c r="D48" s="440" t="s">
        <v>6</v>
      </c>
      <c r="E48" s="441"/>
      <c r="F48" s="441"/>
      <c r="G48" s="441"/>
      <c r="H48" s="441"/>
      <c r="I48" s="442"/>
      <c r="J48" s="584"/>
      <c r="K48" s="253" t="s">
        <v>3</v>
      </c>
      <c r="L48" s="253"/>
      <c r="M48" s="255"/>
      <c r="N48" s="608"/>
      <c r="O48" s="608"/>
      <c r="P48" s="608"/>
      <c r="Q48" s="608"/>
      <c r="R48" s="609"/>
    </row>
    <row r="49" spans="2:54" ht="15">
      <c r="B49" s="623"/>
      <c r="C49" s="445"/>
      <c r="D49" s="443"/>
      <c r="E49" s="444"/>
      <c r="F49" s="444"/>
      <c r="G49" s="444"/>
      <c r="H49" s="444"/>
      <c r="I49" s="445"/>
      <c r="J49" s="584"/>
      <c r="K49" s="253" t="s">
        <v>2</v>
      </c>
      <c r="L49" s="253"/>
      <c r="M49" s="255"/>
      <c r="N49" s="608"/>
      <c r="O49" s="608"/>
      <c r="P49" s="608"/>
      <c r="Q49" s="608"/>
      <c r="R49" s="609"/>
    </row>
    <row r="50" spans="2:54" ht="15" customHeight="1">
      <c r="B50" s="606" t="s">
        <v>227</v>
      </c>
      <c r="C50" s="412"/>
      <c r="D50" s="412"/>
      <c r="E50" s="412"/>
      <c r="F50" s="412"/>
      <c r="G50" s="412"/>
      <c r="H50" s="412"/>
      <c r="I50" s="412"/>
      <c r="J50" s="412"/>
      <c r="K50" s="412"/>
      <c r="L50" s="412"/>
      <c r="M50" s="413"/>
      <c r="N50" s="617" t="s">
        <v>0</v>
      </c>
      <c r="O50" s="617"/>
      <c r="P50" s="617"/>
      <c r="Q50" s="617"/>
      <c r="R50" s="618"/>
    </row>
    <row r="51" spans="2:54" ht="29.25" customHeight="1" thickBot="1">
      <c r="B51" s="616"/>
      <c r="C51" s="548"/>
      <c r="D51" s="548"/>
      <c r="E51" s="548"/>
      <c r="F51" s="548"/>
      <c r="G51" s="548"/>
      <c r="H51" s="548"/>
      <c r="I51" s="548"/>
      <c r="J51" s="548"/>
      <c r="K51" s="548"/>
      <c r="L51" s="548"/>
      <c r="M51" s="549"/>
      <c r="N51" s="619"/>
      <c r="O51" s="619"/>
      <c r="P51" s="619"/>
      <c r="Q51" s="619"/>
      <c r="R51" s="620"/>
    </row>
    <row r="52" spans="2:54">
      <c r="N52" s="140"/>
      <c r="O52" s="140"/>
    </row>
    <row r="53" spans="2:54">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row>
    <row r="54" spans="2:54">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row>
    <row r="55" spans="2:54">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row>
    <row r="56" spans="2:54">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row>
    <row r="57" spans="2:54">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row>
    <row r="58" spans="2:54">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row>
    <row r="59" spans="2:54">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row>
    <row r="60" spans="2:54">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row>
    <row r="61" spans="2:54">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row>
    <row r="62" spans="2:54">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row>
    <row r="63" spans="2:54">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row>
    <row r="64" spans="2:54">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row>
    <row r="65" spans="19:54">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row>
    <row r="66" spans="19:54">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row>
    <row r="67" spans="19:54">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row>
    <row r="68" spans="19:54">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row>
    <row r="69" spans="19:54">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row>
    <row r="70" spans="19:54">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row>
    <row r="71" spans="19:54">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row>
    <row r="72" spans="19:54">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row>
    <row r="73" spans="19:54">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row>
    <row r="74" spans="19:54">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row>
    <row r="75" spans="19:54">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row>
    <row r="76" spans="19:54">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row>
    <row r="77" spans="19:54">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row>
    <row r="78" spans="19:54">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row>
    <row r="79" spans="19:54">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row>
    <row r="80" spans="19:54">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row>
    <row r="81" spans="19:54">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row>
    <row r="82" spans="19:54">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row>
    <row r="83" spans="19:54">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row>
    <row r="84" spans="19:54">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row>
    <row r="85" spans="19:54">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row>
  </sheetData>
  <mergeCells count="135">
    <mergeCell ref="B50:M51"/>
    <mergeCell ref="N50:R51"/>
    <mergeCell ref="C32:C33"/>
    <mergeCell ref="B46:C47"/>
    <mergeCell ref="D46:I47"/>
    <mergeCell ref="J46:J47"/>
    <mergeCell ref="N46:R47"/>
    <mergeCell ref="B48:C49"/>
    <mergeCell ref="D48:I49"/>
    <mergeCell ref="J48:J49"/>
    <mergeCell ref="N48:R49"/>
    <mergeCell ref="B43:C43"/>
    <mergeCell ref="D43:I43"/>
    <mergeCell ref="K43:M43"/>
    <mergeCell ref="N43:R43"/>
    <mergeCell ref="B44:C45"/>
    <mergeCell ref="D44:I45"/>
    <mergeCell ref="J44:J45"/>
    <mergeCell ref="N44:R45"/>
    <mergeCell ref="P40:P41"/>
    <mergeCell ref="Q40:Q41"/>
    <mergeCell ref="R40:R41"/>
    <mergeCell ref="E34:E35"/>
    <mergeCell ref="B40:B41"/>
    <mergeCell ref="C40:C41"/>
    <mergeCell ref="E40:E41"/>
    <mergeCell ref="E38:E39"/>
    <mergeCell ref="C28:C29"/>
    <mergeCell ref="C34:C35"/>
    <mergeCell ref="C36:C37"/>
    <mergeCell ref="C38:C39"/>
    <mergeCell ref="B32:B33"/>
    <mergeCell ref="B34:B35"/>
    <mergeCell ref="E32:E33"/>
    <mergeCell ref="E36:E37"/>
    <mergeCell ref="B36:B39"/>
    <mergeCell ref="B30:B31"/>
    <mergeCell ref="V14:W14"/>
    <mergeCell ref="H15:H17"/>
    <mergeCell ref="I15:M16"/>
    <mergeCell ref="N15:O16"/>
    <mergeCell ref="P15:R15"/>
    <mergeCell ref="V15:W15"/>
    <mergeCell ref="P16:P17"/>
    <mergeCell ref="Q16:Q17"/>
    <mergeCell ref="R16:R17"/>
    <mergeCell ref="V16:W16"/>
    <mergeCell ref="V17:W17"/>
    <mergeCell ref="U9:Y9"/>
    <mergeCell ref="B10:C10"/>
    <mergeCell ref="D10:I10"/>
    <mergeCell ref="O10:Q10"/>
    <mergeCell ref="B11:C11"/>
    <mergeCell ref="D11:I11"/>
    <mergeCell ref="O11:Q11"/>
    <mergeCell ref="V11:X11"/>
    <mergeCell ref="D7:R7"/>
    <mergeCell ref="D8:R8"/>
    <mergeCell ref="B9:C9"/>
    <mergeCell ref="D9:I9"/>
    <mergeCell ref="J9:M14"/>
    <mergeCell ref="N9:R9"/>
    <mergeCell ref="B12:C12"/>
    <mergeCell ref="D12:I12"/>
    <mergeCell ref="O12:Q12"/>
    <mergeCell ref="V12:X12"/>
    <mergeCell ref="B13:C13"/>
    <mergeCell ref="D13:I13"/>
    <mergeCell ref="O13:Q13"/>
    <mergeCell ref="V13:X13"/>
    <mergeCell ref="D14:I14"/>
    <mergeCell ref="O14:Q14"/>
    <mergeCell ref="B2:C5"/>
    <mergeCell ref="D2:K3"/>
    <mergeCell ref="M2:P2"/>
    <mergeCell ref="Q2:R5"/>
    <mergeCell ref="M3:P3"/>
    <mergeCell ref="D4:K5"/>
    <mergeCell ref="M4:P4"/>
    <mergeCell ref="M5:P5"/>
    <mergeCell ref="C6:R6"/>
    <mergeCell ref="B15:B17"/>
    <mergeCell ref="C15:C17"/>
    <mergeCell ref="D15:D17"/>
    <mergeCell ref="E15:E17"/>
    <mergeCell ref="F15:F17"/>
    <mergeCell ref="G15:G17"/>
    <mergeCell ref="E24:E25"/>
    <mergeCell ref="C26:C27"/>
    <mergeCell ref="E26:E27"/>
    <mergeCell ref="C22:C23"/>
    <mergeCell ref="B18:B19"/>
    <mergeCell ref="C18:C19"/>
    <mergeCell ref="B20:B21"/>
    <mergeCell ref="C20:C21"/>
    <mergeCell ref="B24:B29"/>
    <mergeCell ref="C24:C25"/>
    <mergeCell ref="B22:B23"/>
    <mergeCell ref="E18:E19"/>
    <mergeCell ref="E20:E21"/>
    <mergeCell ref="E22:E23"/>
    <mergeCell ref="E28:E29"/>
    <mergeCell ref="P36:P37"/>
    <mergeCell ref="P38:P39"/>
    <mergeCell ref="Q18:Q19"/>
    <mergeCell ref="Q20:Q21"/>
    <mergeCell ref="Q22:Q23"/>
    <mergeCell ref="Q24:Q25"/>
    <mergeCell ref="Q26:Q27"/>
    <mergeCell ref="Q28:Q29"/>
    <mergeCell ref="Q30:Q31"/>
    <mergeCell ref="Q32:Q33"/>
    <mergeCell ref="Q34:Q35"/>
    <mergeCell ref="Q36:Q37"/>
    <mergeCell ref="Q38:Q39"/>
    <mergeCell ref="P18:P19"/>
    <mergeCell ref="P20:P21"/>
    <mergeCell ref="P22:P23"/>
    <mergeCell ref="P24:P25"/>
    <mergeCell ref="P26:P27"/>
    <mergeCell ref="P28:P29"/>
    <mergeCell ref="P30:P31"/>
    <mergeCell ref="P32:P33"/>
    <mergeCell ref="P34:P35"/>
    <mergeCell ref="R36:R37"/>
    <mergeCell ref="R38:R39"/>
    <mergeCell ref="R18:R19"/>
    <mergeCell ref="R20:R21"/>
    <mergeCell ref="R22:R23"/>
    <mergeCell ref="R24:R25"/>
    <mergeCell ref="R26:R27"/>
    <mergeCell ref="R28:R29"/>
    <mergeCell ref="R30:R31"/>
    <mergeCell ref="R32:R33"/>
    <mergeCell ref="R34:R3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67-BOMBEROS Y GESTION DEL RIESG</vt:lpstr>
      <vt:lpstr>70-DESARROLLO SOSTENIBLE MINERO</vt:lpstr>
      <vt:lpstr>68-CONSOLIDACION PRODUCTIVA </vt:lpstr>
      <vt:lpstr>SECTORES PRODUCTIVOS</vt:lpstr>
      <vt:lpstr>60-CONSERVACION DE LA BIODIVERS</vt:lpstr>
      <vt:lpstr>DESEMPEÑO AMBIENTAL SECTORES</vt:lpstr>
      <vt:lpstr>64-EDUCACION AMBIENTAL</vt:lpstr>
      <vt:lpstr>66-CAMBIO CLIMATICO</vt:lpstr>
      <vt:lpstr>69-AGUA POTABLE Y SANEAMIENTO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dcterms:created xsi:type="dcterms:W3CDTF">2017-08-24T15:03:39Z</dcterms:created>
  <dcterms:modified xsi:type="dcterms:W3CDTF">2025-01-31T14:34:08Z</dcterms:modified>
</cp:coreProperties>
</file>