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3" ContentType="application/binary"/>
  <Override PartName="/xl/commentsmeta2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  <Override PartName="/xl/commentsmeta8" ContentType="application/binary"/>
  <Override PartName="/xl/commentsmeta9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60\Desktop\Instrumentos a diciembre 2024\Planes de acción para Contraloría Municipal\"/>
    </mc:Choice>
  </mc:AlternateContent>
  <bookViews>
    <workbookView xWindow="0" yWindow="0" windowWidth="21600" windowHeight="9030" tabRatio="670"/>
  </bookViews>
  <sheets>
    <sheet name="JUV1" sheetId="18" r:id="rId1"/>
    <sheet name="NNA2 " sheetId="17" r:id="rId2"/>
    <sheet name="NNA1" sheetId="16" r:id="rId3"/>
    <sheet name="LGBTI 10018" sheetId="15" r:id="rId4"/>
    <sheet name="LGBTI 10017" sheetId="14" r:id="rId5"/>
    <sheet name="MUJER 10016" sheetId="13" r:id="rId6"/>
    <sheet name="MUJER 10015" sheetId="12" r:id="rId7"/>
    <sheet name="ADUL1 10011" sheetId="1" r:id="rId8"/>
    <sheet name="ADUL2 10012" sheetId="2" r:id="rId9"/>
    <sheet name="H. CALLE 10014" sheetId="4" r:id="rId10"/>
    <sheet name="P. EXT 10013" sheetId="3" r:id="rId11"/>
    <sheet name="DISC 10055" sheetId="5" r:id="rId12"/>
    <sheet name="DISC 10056" sheetId="6" r:id="rId13"/>
    <sheet name="DISC 10061" sheetId="7" r:id="rId14"/>
    <sheet name="VICT10063" sheetId="8" r:id="rId15"/>
    <sheet name="ETNIAS 10071" sheetId="9" r:id="rId16"/>
    <sheet name="ETNIAS 10077" sheetId="10" r:id="rId1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3" roundtripDataChecksum="2cDv/NSNeLCy3ii9byYnYMSWmWVWY5Xe4lFXmB9SIGc="/>
    </ext>
  </extLst>
</workbook>
</file>

<file path=xl/calcChain.xml><?xml version="1.0" encoding="utf-8"?>
<calcChain xmlns="http://schemas.openxmlformats.org/spreadsheetml/2006/main">
  <c r="L49" i="18" l="1"/>
  <c r="O44" i="18"/>
  <c r="H43" i="18"/>
  <c r="O42" i="18"/>
  <c r="I42" i="18"/>
  <c r="H42" i="18" s="1"/>
  <c r="P42" i="18" s="1"/>
  <c r="H41" i="18"/>
  <c r="P40" i="18" s="1"/>
  <c r="Q40" i="18" s="1"/>
  <c r="O40" i="18"/>
  <c r="H40" i="18"/>
  <c r="I39" i="18"/>
  <c r="H39" i="18" s="1"/>
  <c r="O38" i="18"/>
  <c r="H38" i="18"/>
  <c r="I37" i="18"/>
  <c r="H37" i="18" s="1"/>
  <c r="P36" i="18" s="1"/>
  <c r="Q36" i="18" s="1"/>
  <c r="O36" i="18"/>
  <c r="H36" i="18"/>
  <c r="H35" i="18"/>
  <c r="O34" i="18"/>
  <c r="H34" i="18"/>
  <c r="I33" i="18"/>
  <c r="H33" i="18" s="1"/>
  <c r="P32" i="18" s="1"/>
  <c r="Q32" i="18" s="1"/>
  <c r="O32" i="18"/>
  <c r="H32" i="18"/>
  <c r="I31" i="18"/>
  <c r="H31" i="18"/>
  <c r="O30" i="18"/>
  <c r="I30" i="18"/>
  <c r="H30" i="18" s="1"/>
  <c r="H29" i="18"/>
  <c r="P28" i="18" s="1"/>
  <c r="Q28" i="18" s="1"/>
  <c r="O28" i="18"/>
  <c r="H28" i="18"/>
  <c r="I27" i="18"/>
  <c r="H27" i="18"/>
  <c r="O26" i="18"/>
  <c r="H26" i="18"/>
  <c r="I25" i="18"/>
  <c r="H25" i="18" s="1"/>
  <c r="P24" i="18" s="1"/>
  <c r="Q24" i="18" s="1"/>
  <c r="O24" i="18"/>
  <c r="I24" i="18"/>
  <c r="H24" i="18"/>
  <c r="I23" i="18"/>
  <c r="H23" i="18" s="1"/>
  <c r="O22" i="18"/>
  <c r="I22" i="18"/>
  <c r="H22" i="18" s="1"/>
  <c r="I21" i="18"/>
  <c r="H21" i="18" s="1"/>
  <c r="P20" i="18" s="1"/>
  <c r="O20" i="18"/>
  <c r="H20" i="18"/>
  <c r="I19" i="18"/>
  <c r="H19" i="18"/>
  <c r="O18" i="18"/>
  <c r="I18" i="18"/>
  <c r="H18" i="18" s="1"/>
  <c r="L45" i="17"/>
  <c r="F41" i="17"/>
  <c r="F40" i="17"/>
  <c r="H39" i="17"/>
  <c r="P38" i="17" s="1"/>
  <c r="Q38" i="17" s="1"/>
  <c r="O38" i="17"/>
  <c r="I38" i="17"/>
  <c r="H38" i="17"/>
  <c r="I37" i="17"/>
  <c r="H37" i="17"/>
  <c r="O36" i="17"/>
  <c r="I36" i="17"/>
  <c r="H36" i="17" s="1"/>
  <c r="P36" i="17" s="1"/>
  <c r="Q36" i="17" s="1"/>
  <c r="I35" i="17"/>
  <c r="H35" i="17" s="1"/>
  <c r="O34" i="17"/>
  <c r="I34" i="17"/>
  <c r="H34" i="17"/>
  <c r="I33" i="17"/>
  <c r="H33" i="17"/>
  <c r="P32" i="17" s="1"/>
  <c r="O32" i="17"/>
  <c r="Q32" i="17" s="1"/>
  <c r="I32" i="17"/>
  <c r="H32" i="17" s="1"/>
  <c r="I31" i="17"/>
  <c r="H31" i="17"/>
  <c r="P30" i="17" s="1"/>
  <c r="Q30" i="17" s="1"/>
  <c r="O30" i="17"/>
  <c r="H30" i="17"/>
  <c r="I29" i="17"/>
  <c r="H29" i="17" s="1"/>
  <c r="O28" i="17"/>
  <c r="I28" i="17"/>
  <c r="H28" i="17" s="1"/>
  <c r="I27" i="17"/>
  <c r="H27" i="17"/>
  <c r="P26" i="17" s="1"/>
  <c r="O26" i="17"/>
  <c r="I26" i="17"/>
  <c r="H26" i="17" s="1"/>
  <c r="I25" i="17"/>
  <c r="H25" i="17"/>
  <c r="P24" i="17" s="1"/>
  <c r="O24" i="17"/>
  <c r="H24" i="17"/>
  <c r="I23" i="17"/>
  <c r="H23" i="17" s="1"/>
  <c r="P22" i="17" s="1"/>
  <c r="O22" i="17"/>
  <c r="Q22" i="17" s="1"/>
  <c r="H22" i="17"/>
  <c r="H21" i="17"/>
  <c r="O20" i="17"/>
  <c r="H20" i="17"/>
  <c r="P20" i="17" s="1"/>
  <c r="Q20" i="17" s="1"/>
  <c r="I19" i="17"/>
  <c r="O18" i="17"/>
  <c r="I18" i="17"/>
  <c r="H18" i="17" s="1"/>
  <c r="L37" i="16"/>
  <c r="F33" i="16"/>
  <c r="F32" i="16"/>
  <c r="I31" i="16"/>
  <c r="H31" i="16" s="1"/>
  <c r="O30" i="16"/>
  <c r="I30" i="16"/>
  <c r="H30" i="16" s="1"/>
  <c r="I29" i="16"/>
  <c r="H29" i="16"/>
  <c r="O28" i="16"/>
  <c r="I28" i="16"/>
  <c r="H28" i="16"/>
  <c r="H27" i="16"/>
  <c r="O26" i="16"/>
  <c r="I26" i="16"/>
  <c r="H26" i="16" s="1"/>
  <c r="P26" i="16" s="1"/>
  <c r="I25" i="16"/>
  <c r="H25" i="16"/>
  <c r="O24" i="16"/>
  <c r="I24" i="16"/>
  <c r="H24" i="16" s="1"/>
  <c r="I23" i="16"/>
  <c r="H23" i="16" s="1"/>
  <c r="P22" i="16" s="1"/>
  <c r="Q22" i="16" s="1"/>
  <c r="O22" i="16"/>
  <c r="H22" i="16"/>
  <c r="I21" i="16"/>
  <c r="H21" i="16" s="1"/>
  <c r="O20" i="16"/>
  <c r="I20" i="16"/>
  <c r="H20" i="16"/>
  <c r="H19" i="16"/>
  <c r="P18" i="16" s="1"/>
  <c r="Q18" i="16" s="1"/>
  <c r="O18" i="16"/>
  <c r="I18" i="16"/>
  <c r="H18" i="16"/>
  <c r="P18" i="18" l="1"/>
  <c r="Q18" i="18" s="1"/>
  <c r="Q42" i="18"/>
  <c r="H32" i="16"/>
  <c r="I41" i="17"/>
  <c r="P22" i="18"/>
  <c r="O32" i="16"/>
  <c r="O40" i="17"/>
  <c r="Q40" i="17" s="1"/>
  <c r="H44" i="18"/>
  <c r="P26" i="18"/>
  <c r="P30" i="18"/>
  <c r="Q34" i="18"/>
  <c r="P38" i="18"/>
  <c r="Q28" i="17"/>
  <c r="Q26" i="18"/>
  <c r="Q30" i="18"/>
  <c r="Q38" i="18"/>
  <c r="P28" i="17"/>
  <c r="P28" i="16"/>
  <c r="Q28" i="16" s="1"/>
  <c r="Q20" i="18"/>
  <c r="P34" i="18"/>
  <c r="P20" i="16"/>
  <c r="H40" i="17"/>
  <c r="Q26" i="17"/>
  <c r="Q24" i="17"/>
  <c r="I45" i="18"/>
  <c r="H19" i="17"/>
  <c r="H41" i="17" s="1"/>
  <c r="P34" i="17"/>
  <c r="Q34" i="17" s="1"/>
  <c r="Q22" i="18"/>
  <c r="I44" i="18"/>
  <c r="H45" i="18"/>
  <c r="P44" i="18" s="1"/>
  <c r="Q44" i="18" s="1"/>
  <c r="P40" i="17"/>
  <c r="I40" i="17"/>
  <c r="P18" i="17"/>
  <c r="Q18" i="17" s="1"/>
  <c r="Q26" i="16"/>
  <c r="Q20" i="16"/>
  <c r="P24" i="16"/>
  <c r="Q24" i="16" s="1"/>
  <c r="P30" i="16"/>
  <c r="Q30" i="16" s="1"/>
  <c r="H33" i="16"/>
  <c r="P32" i="16" s="1"/>
  <c r="Q32" i="16" s="1"/>
  <c r="I33" i="16"/>
  <c r="I32" i="16"/>
  <c r="H33" i="15" l="1"/>
  <c r="H32" i="15"/>
  <c r="I31" i="15"/>
  <c r="P30" i="15"/>
  <c r="O30" i="15"/>
  <c r="Q30" i="15" s="1"/>
  <c r="I30" i="15"/>
  <c r="I29" i="15"/>
  <c r="P28" i="15"/>
  <c r="Q28" i="15" s="1"/>
  <c r="O28" i="15"/>
  <c r="I28" i="15"/>
  <c r="I27" i="15"/>
  <c r="P26" i="15"/>
  <c r="O26" i="15"/>
  <c r="Q26" i="15" s="1"/>
  <c r="I26" i="15"/>
  <c r="I25" i="15"/>
  <c r="P24" i="15"/>
  <c r="O24" i="15"/>
  <c r="Q24" i="15" s="1"/>
  <c r="I24" i="15"/>
  <c r="I23" i="15"/>
  <c r="P22" i="15"/>
  <c r="O22" i="15"/>
  <c r="Q22" i="15" s="1"/>
  <c r="I22" i="15"/>
  <c r="I21" i="15"/>
  <c r="P20" i="15"/>
  <c r="O20" i="15"/>
  <c r="I20" i="15"/>
  <c r="I19" i="15"/>
  <c r="P18" i="15"/>
  <c r="O18" i="15"/>
  <c r="Q18" i="15" s="1"/>
  <c r="I18" i="15"/>
  <c r="I32" i="15" s="1"/>
  <c r="H25" i="14"/>
  <c r="H24" i="14"/>
  <c r="I23" i="14"/>
  <c r="P22" i="14"/>
  <c r="O22" i="14"/>
  <c r="Q22" i="14" s="1"/>
  <c r="I22" i="14"/>
  <c r="I24" i="14" s="1"/>
  <c r="P20" i="14"/>
  <c r="O20" i="14"/>
  <c r="Q20" i="14" s="1"/>
  <c r="I20" i="14"/>
  <c r="I19" i="14"/>
  <c r="P18" i="14"/>
  <c r="O18" i="14"/>
  <c r="I18" i="14"/>
  <c r="H25" i="13"/>
  <c r="H24" i="13"/>
  <c r="I23" i="13"/>
  <c r="P22" i="13"/>
  <c r="O22" i="13"/>
  <c r="Q22" i="13" s="1"/>
  <c r="I22" i="13"/>
  <c r="I21" i="13"/>
  <c r="P20" i="13"/>
  <c r="O20" i="13"/>
  <c r="I20" i="13"/>
  <c r="I19" i="13"/>
  <c r="P18" i="13"/>
  <c r="O18" i="13"/>
  <c r="Q18" i="13" s="1"/>
  <c r="I18" i="13"/>
  <c r="H49" i="12"/>
  <c r="H48" i="12"/>
  <c r="I47" i="12"/>
  <c r="P46" i="12"/>
  <c r="O46" i="12"/>
  <c r="I46" i="12"/>
  <c r="I45" i="12"/>
  <c r="P44" i="12"/>
  <c r="O44" i="12"/>
  <c r="I44" i="12"/>
  <c r="I43" i="12"/>
  <c r="Q42" i="12"/>
  <c r="P42" i="12"/>
  <c r="O42" i="12"/>
  <c r="I41" i="12"/>
  <c r="P40" i="12"/>
  <c r="O40" i="12"/>
  <c r="Q40" i="12" s="1"/>
  <c r="I40" i="12"/>
  <c r="I48" i="12" s="1"/>
  <c r="I39" i="12"/>
  <c r="P38" i="12"/>
  <c r="O38" i="12"/>
  <c r="I37" i="12"/>
  <c r="P36" i="12"/>
  <c r="O36" i="12"/>
  <c r="Q36" i="12" s="1"/>
  <c r="I36" i="12"/>
  <c r="I35" i="12"/>
  <c r="P34" i="12"/>
  <c r="O34" i="12"/>
  <c r="I34" i="12"/>
  <c r="I33" i="12"/>
  <c r="P32" i="12"/>
  <c r="O32" i="12"/>
  <c r="I31" i="12"/>
  <c r="P30" i="12"/>
  <c r="O30" i="12"/>
  <c r="I29" i="12"/>
  <c r="P28" i="12"/>
  <c r="Q28" i="12" s="1"/>
  <c r="O28" i="12"/>
  <c r="I27" i="12"/>
  <c r="P26" i="12"/>
  <c r="O26" i="12"/>
  <c r="I25" i="12"/>
  <c r="P24" i="12"/>
  <c r="Q24" i="12" s="1"/>
  <c r="O24" i="12"/>
  <c r="I23" i="12"/>
  <c r="P22" i="12"/>
  <c r="Q22" i="12" s="1"/>
  <c r="O22" i="12"/>
  <c r="I21" i="12"/>
  <c r="P20" i="12"/>
  <c r="O20" i="12"/>
  <c r="F23" i="10"/>
  <c r="F22" i="10"/>
  <c r="H21" i="10"/>
  <c r="H20" i="10"/>
  <c r="H19" i="10"/>
  <c r="H23" i="10" s="1"/>
  <c r="H18" i="10"/>
  <c r="H22" i="10" s="1"/>
  <c r="I27" i="9"/>
  <c r="F27" i="9"/>
  <c r="O26" i="9"/>
  <c r="F26" i="9"/>
  <c r="H25" i="9"/>
  <c r="P24" i="9" s="1"/>
  <c r="Q24" i="9" s="1"/>
  <c r="O24" i="9"/>
  <c r="H24" i="9"/>
  <c r="H23" i="9"/>
  <c r="P22" i="9"/>
  <c r="O22" i="9"/>
  <c r="H22" i="9"/>
  <c r="H21" i="9"/>
  <c r="O20" i="9"/>
  <c r="H20" i="9"/>
  <c r="P20" i="9" s="1"/>
  <c r="H19" i="9"/>
  <c r="O18" i="9"/>
  <c r="I18" i="9"/>
  <c r="I26" i="9" s="1"/>
  <c r="L35" i="8"/>
  <c r="K35" i="8"/>
  <c r="J35" i="8"/>
  <c r="F35" i="8"/>
  <c r="L34" i="8"/>
  <c r="K34" i="8"/>
  <c r="J34" i="8"/>
  <c r="F34" i="8"/>
  <c r="H33" i="8"/>
  <c r="O32" i="8"/>
  <c r="H32" i="8"/>
  <c r="H31" i="8"/>
  <c r="O30" i="8"/>
  <c r="I30" i="8"/>
  <c r="I34" i="8" s="1"/>
  <c r="H29" i="8"/>
  <c r="P28" i="8"/>
  <c r="O28" i="8"/>
  <c r="H28" i="8"/>
  <c r="I27" i="8"/>
  <c r="I35" i="8" s="1"/>
  <c r="O26" i="8"/>
  <c r="H26" i="8"/>
  <c r="H25" i="8"/>
  <c r="O24" i="8"/>
  <c r="H24" i="8"/>
  <c r="P24" i="8" s="1"/>
  <c r="H23" i="8"/>
  <c r="O22" i="8"/>
  <c r="H22" i="8"/>
  <c r="H21" i="8"/>
  <c r="O20" i="8"/>
  <c r="H20" i="8"/>
  <c r="H19" i="8"/>
  <c r="O18" i="8"/>
  <c r="H18" i="8"/>
  <c r="L23" i="7"/>
  <c r="K23" i="7"/>
  <c r="J23" i="7"/>
  <c r="F23" i="7"/>
  <c r="L22" i="7"/>
  <c r="K22" i="7"/>
  <c r="J22" i="7"/>
  <c r="I22" i="7"/>
  <c r="F22" i="7"/>
  <c r="O22" i="7" s="1"/>
  <c r="I21" i="7"/>
  <c r="O20" i="7"/>
  <c r="H20" i="7"/>
  <c r="I19" i="7"/>
  <c r="H19" i="7" s="1"/>
  <c r="O18" i="7"/>
  <c r="H18" i="7"/>
  <c r="H22" i="7" s="1"/>
  <c r="I21" i="6"/>
  <c r="F21" i="6"/>
  <c r="O20" i="6" s="1"/>
  <c r="I20" i="6"/>
  <c r="F20" i="6"/>
  <c r="H19" i="6"/>
  <c r="H21" i="6" s="1"/>
  <c r="O18" i="6"/>
  <c r="H18" i="6"/>
  <c r="H20" i="6" s="1"/>
  <c r="L23" i="5"/>
  <c r="K23" i="5"/>
  <c r="J23" i="5"/>
  <c r="I23" i="5"/>
  <c r="F23" i="5"/>
  <c r="O22" i="5" s="1"/>
  <c r="L22" i="5"/>
  <c r="K22" i="5"/>
  <c r="J22" i="5"/>
  <c r="F22" i="5"/>
  <c r="H21" i="5"/>
  <c r="O20" i="5"/>
  <c r="H20" i="5"/>
  <c r="H19" i="5"/>
  <c r="O18" i="5"/>
  <c r="I18" i="5"/>
  <c r="I22" i="5" s="1"/>
  <c r="L25" i="4"/>
  <c r="K25" i="4"/>
  <c r="J25" i="4"/>
  <c r="F25" i="4"/>
  <c r="L24" i="4"/>
  <c r="K24" i="4"/>
  <c r="J24" i="4"/>
  <c r="I24" i="4"/>
  <c r="F24" i="4"/>
  <c r="I23" i="4"/>
  <c r="H23" i="4" s="1"/>
  <c r="P22" i="4" s="1"/>
  <c r="O22" i="4"/>
  <c r="H22" i="4"/>
  <c r="H21" i="4"/>
  <c r="O20" i="4"/>
  <c r="H20" i="4"/>
  <c r="I19" i="4"/>
  <c r="H19" i="4"/>
  <c r="O18" i="4"/>
  <c r="H18" i="4"/>
  <c r="L39" i="3"/>
  <c r="K39" i="3"/>
  <c r="J39" i="3"/>
  <c r="F39" i="3"/>
  <c r="L43" i="3" s="1"/>
  <c r="L38" i="3"/>
  <c r="K38" i="3"/>
  <c r="J38" i="3"/>
  <c r="F38" i="3"/>
  <c r="H37" i="3"/>
  <c r="O36" i="3"/>
  <c r="H36" i="3"/>
  <c r="H35" i="3"/>
  <c r="O34" i="3"/>
  <c r="H34" i="3"/>
  <c r="H33" i="3"/>
  <c r="O32" i="3"/>
  <c r="H32" i="3"/>
  <c r="P32" i="3" s="1"/>
  <c r="H31" i="3"/>
  <c r="O30" i="3"/>
  <c r="H30" i="3"/>
  <c r="H29" i="3"/>
  <c r="O28" i="3"/>
  <c r="H28" i="3"/>
  <c r="H27" i="3"/>
  <c r="O26" i="3"/>
  <c r="H26" i="3"/>
  <c r="H25" i="3"/>
  <c r="O24" i="3"/>
  <c r="H24" i="3"/>
  <c r="I23" i="3"/>
  <c r="H23" i="3" s="1"/>
  <c r="O22" i="3"/>
  <c r="H22" i="3"/>
  <c r="I21" i="3"/>
  <c r="H21" i="3"/>
  <c r="O20" i="3"/>
  <c r="I20" i="3"/>
  <c r="H20" i="3" s="1"/>
  <c r="I19" i="3"/>
  <c r="O18" i="3"/>
  <c r="I18" i="3"/>
  <c r="H18" i="3"/>
  <c r="L25" i="2"/>
  <c r="K25" i="2"/>
  <c r="J25" i="2"/>
  <c r="I25" i="2"/>
  <c r="F25" i="2"/>
  <c r="L29" i="2" s="1"/>
  <c r="L24" i="2"/>
  <c r="K24" i="2"/>
  <c r="J24" i="2"/>
  <c r="I24" i="2"/>
  <c r="F24" i="2"/>
  <c r="P22" i="2"/>
  <c r="O22" i="2"/>
  <c r="P20" i="2"/>
  <c r="O20" i="2"/>
  <c r="H24" i="2"/>
  <c r="P18" i="2"/>
  <c r="O18" i="2"/>
  <c r="L29" i="1"/>
  <c r="J46" i="1" s="1"/>
  <c r="J51" i="1" s="1"/>
  <c r="K29" i="1"/>
  <c r="J29" i="1"/>
  <c r="F29" i="1"/>
  <c r="L28" i="1"/>
  <c r="J42" i="1" s="1"/>
  <c r="K28" i="1"/>
  <c r="J28" i="1"/>
  <c r="I28" i="1"/>
  <c r="I42" i="1" s="1"/>
  <c r="F28" i="1"/>
  <c r="I29" i="1"/>
  <c r="O26" i="1"/>
  <c r="P24" i="1"/>
  <c r="O24" i="1"/>
  <c r="P22" i="1"/>
  <c r="O22" i="1"/>
  <c r="O20" i="1"/>
  <c r="O18" i="1"/>
  <c r="P18" i="1"/>
  <c r="Q20" i="12" l="1"/>
  <c r="I25" i="13"/>
  <c r="I49" i="12"/>
  <c r="Q18" i="2"/>
  <c r="H34" i="8"/>
  <c r="Q26" i="12"/>
  <c r="Q20" i="13"/>
  <c r="H24" i="4"/>
  <c r="P20" i="8"/>
  <c r="Q20" i="8" s="1"/>
  <c r="Q32" i="12"/>
  <c r="Q44" i="12"/>
  <c r="I24" i="13"/>
  <c r="Q18" i="14"/>
  <c r="I33" i="15"/>
  <c r="P20" i="6"/>
  <c r="Q20" i="6" s="1"/>
  <c r="Q30" i="12"/>
  <c r="H27" i="8"/>
  <c r="P26" i="8" s="1"/>
  <c r="I25" i="14"/>
  <c r="I39" i="3"/>
  <c r="P34" i="3"/>
  <c r="Q34" i="3" s="1"/>
  <c r="P32" i="8"/>
  <c r="Q32" i="8" s="1"/>
  <c r="Q38" i="12"/>
  <c r="H38" i="3"/>
  <c r="H18" i="5"/>
  <c r="H22" i="5" s="1"/>
  <c r="Q34" i="12"/>
  <c r="Q46" i="12"/>
  <c r="Q20" i="15"/>
  <c r="Q22" i="4"/>
  <c r="O28" i="1"/>
  <c r="Q20" i="2"/>
  <c r="H19" i="3"/>
  <c r="P18" i="3" s="1"/>
  <c r="Q18" i="3" s="1"/>
  <c r="P26" i="3"/>
  <c r="Q26" i="3" s="1"/>
  <c r="P30" i="3"/>
  <c r="Q32" i="3"/>
  <c r="Q20" i="5"/>
  <c r="I23" i="7"/>
  <c r="P18" i="8"/>
  <c r="Q18" i="8" s="1"/>
  <c r="P22" i="8"/>
  <c r="Q22" i="8" s="1"/>
  <c r="Q24" i="8"/>
  <c r="Q28" i="8"/>
  <c r="H27" i="9"/>
  <c r="Q26" i="8"/>
  <c r="P20" i="3"/>
  <c r="Q20" i="3" s="1"/>
  <c r="P22" i="3"/>
  <c r="Q22" i="3" s="1"/>
  <c r="P24" i="3"/>
  <c r="Q24" i="3" s="1"/>
  <c r="P28" i="3"/>
  <c r="Q28" i="3" s="1"/>
  <c r="P36" i="3"/>
  <c r="Q36" i="3" s="1"/>
  <c r="P18" i="4"/>
  <c r="Q18" i="4" s="1"/>
  <c r="P20" i="4"/>
  <c r="Q20" i="4" s="1"/>
  <c r="P20" i="5"/>
  <c r="Q18" i="1"/>
  <c r="Q22" i="2"/>
  <c r="I38" i="3"/>
  <c r="I25" i="4"/>
  <c r="P18" i="5"/>
  <c r="Q18" i="5" s="1"/>
  <c r="P18" i="6"/>
  <c r="Q18" i="6" s="1"/>
  <c r="P18" i="7"/>
  <c r="Q18" i="7" s="1"/>
  <c r="H35" i="8"/>
  <c r="P34" i="8" s="1"/>
  <c r="O34" i="8"/>
  <c r="H18" i="9"/>
  <c r="H26" i="9" s="1"/>
  <c r="Q22" i="9"/>
  <c r="I46" i="1"/>
  <c r="I51" i="1" s="1"/>
  <c r="Q24" i="1"/>
  <c r="Q22" i="1"/>
  <c r="Q34" i="8"/>
  <c r="Q20" i="9"/>
  <c r="Q30" i="8"/>
  <c r="H29" i="1"/>
  <c r="Q30" i="3"/>
  <c r="H28" i="1"/>
  <c r="H42" i="1" s="1"/>
  <c r="P20" i="1"/>
  <c r="Q20" i="1" s="1"/>
  <c r="H25" i="2"/>
  <c r="P24" i="2" s="1"/>
  <c r="H25" i="4"/>
  <c r="P18" i="9"/>
  <c r="Q18" i="9" s="1"/>
  <c r="H23" i="5"/>
  <c r="P22" i="5" s="1"/>
  <c r="Q22" i="5" s="1"/>
  <c r="P26" i="1"/>
  <c r="Q26" i="1" s="1"/>
  <c r="O24" i="2"/>
  <c r="H21" i="7"/>
  <c r="P20" i="7" s="1"/>
  <c r="Q20" i="7" s="1"/>
  <c r="H30" i="8"/>
  <c r="P30" i="8" s="1"/>
  <c r="H39" i="3" l="1"/>
  <c r="P26" i="9"/>
  <c r="Q26" i="9" s="1"/>
  <c r="Q24" i="2"/>
  <c r="H23" i="7"/>
  <c r="P22" i="7" s="1"/>
  <c r="Q22" i="7" s="1"/>
  <c r="P28" i="1"/>
  <c r="Q28" i="1" s="1"/>
  <c r="H46" i="1"/>
</calcChain>
</file>

<file path=xl/comments1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5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6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7.xml><?xml version="1.0" encoding="utf-8"?>
<comments xmlns="http://schemas.openxmlformats.org/spreadsheetml/2006/main">
  <authors>
    <author>equipo 60</author>
  </authors>
  <commentList>
    <comment ref="B17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primero el código MGA y luego la meta personalizada en el PD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deben relacionar las actividades para el cumplimiento de la meta de acuerdol al proyecto de inversión</t>
        </r>
      </text>
    </comment>
    <comment ref="E17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y ejecutado a nivel físico por cada una de las actividades</t>
        </r>
      </text>
    </comment>
    <comment ref="H17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======
ID#AAABW8W-Xbc
equipo 60    (2024-10-10 18:16:17)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======
ID#AAABW8W-XZ8
equipo 60    (2024-10-10 18:16:17)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======
ID#AAABW8W-XbQ
equipo 60    (2024-10-10 18:16:17)
Describa el parámetro o unidad de medida relacionada con la actividad, ejemplo: porcentaje, número, kilo, grados, hectáreas, etc.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======
ID#AAABW8W-Xag
equipo 60    (2024-10-10 18:16:17)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======
ID#AAABW8W-Xas
equipo 60    (2024-10-10 18:16:17)
Describa el valor programado en el presupuesto y ejecutado anivel de las obligaciones generadas (OP)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+5vJ1p1WeIk3IOsoKIjP3RQlhEA=="/>
    </ext>
  </extLst>
</comments>
</file>

<file path=xl/comments9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======
ID#AAABW8W-XbM
equipo 60    (2024-10-10 18:16:17)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======
ID#AAABW8W-XbI
equipo 60    (2024-10-10 18:16:17)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======
ID#AAABW8W-Xc4
equipo 60    (2024-10-10 18:16:17)
Describa el parámetro o unidad de medida relacionada con la actividad, ejemplo: porcentaje, número, kilo, grados, hectáreas, etc.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======
ID#AAABW8W-Xbk
equipo 60    (2024-10-10 18:16:17)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======
ID#AAABW8W-Xbw
equipo 60    (2024-10-10 18:16:17)
Describa el valor programado en el presupuesto y ejecutado anivel de las obligaciones generadas (OP)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k6RACMoXzqCihZ06DI5gMTTGfmQ=="/>
    </ext>
  </extLst>
</comments>
</file>

<file path=xl/comments10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======
ID#AAABW8W-XbA
equipo 60    (2024-10-10 18:16:17)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======
ID#AAABW8W-Xbo
equipo 60    (2024-10-10 18:16:17)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======
ID#AAABW8W-XcA
equipo 60    (2024-10-10 18:16:17)
Describa el parámetro o unidad de medida relacionada con la actividad, ejemplo: porcentaje, número, kilo, grados, hectáreas, etc.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======
ID#AAABW8W-Xaw
equipo 60    (2024-10-10 18:16:17)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======
ID#AAABW8W-Xcw
equipo 60    (2024-10-10 18:16:17)
Describa el valor programado en el presupuesto y ejecutado anivel de las obligaciones generadas (OP)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T+X1cytUBTEVxx9bnFeK3JSCCfg=="/>
    </ext>
  </extLst>
</comments>
</file>

<file path=xl/comments11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======
ID#AAABW8W-XcQ
equipo 60    (2024-10-10 18:16:17)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======
ID#AAABW8W-XaY
equipo 60    (2024-10-10 18:16:17)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======
ID#AAABW8W-XZ0
equipo 60    (2024-10-10 18:16:17)
Describa el parámetro o unidad de medida relacionada con la actividad, ejemplo: porcentaje, número, kilo, grados, hectáreas, etc.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======
ID#AAABW8W-XcI
equipo 60    (2024-10-10 18:16:17)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======
ID#AAABW8W-Xcs
equipo 60    (2024-10-10 18:16:17)
Describa el valor programado en el presupuesto y ejecutado anivel de las obligaciones generadas (OP)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+0D65OdaTcO0Er2lVTvXRMA/IYQ=="/>
    </ext>
  </extLst>
</comments>
</file>

<file path=xl/comments12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======
ID#AAABW8W-Xa4
equipo 60    (2024-10-10 18:16:17)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======
ID#AAABW8W-Xcg
equipo 60    (2024-10-10 18:16:17)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======
ID#AAABW8W-Xbs
equipo 60    (2024-10-10 18:16:17)
Describa el parámetro o unidad de medida relacionada con la actividad, ejemplo: porcentaje, número, kilo, grados, hectáreas, etc.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======
ID#AAABW8W-Xak
equipo 60    (2024-10-10 18:16:17)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======
ID#AAABW8W-Xb8
equipo 60    (2024-10-10 18:16:17)
Describa el valor programado en el presupuesto y ejecutado anivel de las obligaciones generadas (OP)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Kz1ebE40tsM1d6IEJd/ZnF6FOSA=="/>
    </ext>
  </extLst>
</comments>
</file>

<file path=xl/comments13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======
ID#AAABW8W-Xcc
equipo 60    (2024-10-10 18:16:17)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======
ID#AAABW8W-Xc0
equipo 60    (2024-10-10 18:16:17)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======
ID#AAABW8W-Xac
equipo 60    (2024-10-10 18:16:17)
Describa el parámetro o unidad de medida relacionada con la actividad, ejemplo: porcentaje, número, kilo, grados, hectáreas, etc.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======
ID#AAABW8W-XcM
equipo 60    (2024-10-10 18:16:17)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======
ID#AAABW8W-XaE
equipo 60    (2024-10-10 18:16:17)
Describa el valor programado en el presupuesto y ejecutado anivel de las obligaciones generadas (OP)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P/u+2Oew2aKU9DMan7rFCzOAl1w=="/>
    </ext>
  </extLst>
</comments>
</file>

<file path=xl/comments14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======
ID#AAABW8W-Xa0
equipo 60    (2024-10-10 18:16:17)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======
ID#AAABW8W-XaU
equipo 60    (2024-10-10 18:16:17)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======
ID#AAABW8W-XbE
equipo 60    (2024-10-10 18:16:17)
Describa el parámetro o unidad de medida relacionada con la actividad, ejemplo: porcentaje, número, kilo, grados, hectáreas, etc.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======
ID#AAABW8W-XaA
equipo 60    (2024-10-10 18:16:17)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======
ID#AAABW8W-Xco
equipo 60    (2024-10-10 18:16:17)
Describa el valor programado en el presupuesto y ejecutado anivel de las obligaciones generadas (OP)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MgktrlAQYobyrzDlCqjh0HTlD3g=="/>
    </ext>
  </extLst>
</comments>
</file>

<file path=xl/comments15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======
ID#AAABW8W-XcU
equipo 60    (2024-10-10 18:16:17)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======
ID#AAABW8W-Xbg
equipo 60    (2024-10-10 18:16:17)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======
ID#AAABW8W-XaQ
equipo 60    (2024-10-10 18:16:17)
Describa el parámetro o unidad de medida relacionada con la actividad, ejemplo: porcentaje, número, kilo, grados, hectáreas, etc.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======
ID#AAABW8W-XcE
equipo 60    (2024-10-10 18:16:17)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======
ID#AAABW8W-XZ4
equipo 60    (2024-10-10 18:16:17)
Describa el valor programado en el presupuesto y ejecutado anivel de las obligaciones generadas (OP)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TWSIS+yKDHLuAGb+hE3Kn61m7gg=="/>
    </ext>
  </extLst>
</comments>
</file>

<file path=xl/comments16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======
ID#AAABW8W-Xb0
equipo 60    (2024-10-10 18:16:17)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======
ID#AAABW8W-XaI
equipo 60    (2024-10-10 18:16:17)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======
ID#AAABW8W-XbY
equipo 60    (2024-10-10 18:16:17)
Describa el parámetro o unidad de medida relacionada con la actividad, ejemplo: porcentaje, número, kilo, grados, hectáreas, etc.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======
ID#AAABW8W-XbU
equipo 60    (2024-10-10 18:16:17)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======
ID#AAABW8W-Xao
equipo 60    (2024-10-10 18:16:17)
Describa el valor programado en el presupuesto y ejecutado anivel de las obligaciones generadas (OP)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p947whbfaidvEImC/HY7y9zbhIQ=="/>
    </ext>
  </extLst>
</comments>
</file>

<file path=xl/comments17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======
ID#AAABW8W-XaM
equipo 60    (2024-10-10 18:16:17)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======
ID#AAABW8W-Xa8
equipo 60    (2024-10-10 18:16:17)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======
ID#AAABW8W-Xck
equipo 60    (2024-10-10 18:16:17)
Describa el parámetro o unidad de medida relacionada con la actividad, ejemplo: porcentaje, número, kilo, grados, hectáreas, etc.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======
ID#AAABW8W-Xb4
equipo 60    (2024-10-10 18:16:17)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======
ID#AAABW8W-XcY
equipo 60    (2024-10-10 18:16:17)
Describa el valor programado en el presupuesto y ejecutado anivel de las obligaciones generadas (OP)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wUlhKz0sAPUJvqhMbjWgqMIAg4w=="/>
    </ext>
  </extLst>
</comments>
</file>

<file path=xl/sharedStrings.xml><?xml version="1.0" encoding="utf-8"?>
<sst xmlns="http://schemas.openxmlformats.org/spreadsheetml/2006/main" count="1849" uniqueCount="436">
  <si>
    <t xml:space="preserve">SECRETARÍA / ENTIDAD:                                                           </t>
  </si>
  <si>
    <t>SECRETARÍA DE DESARROLLO SOCIAL COMUNITARIO</t>
  </si>
  <si>
    <t>GRUPO: DIRECCIÓN DE GRUPOS ETNICOS Y POBLACIÓN VULNERABLE</t>
  </si>
  <si>
    <t xml:space="preserve">FECHA DE PROGRAMACION: </t>
  </si>
  <si>
    <t>1 de Enero de 2024</t>
  </si>
  <si>
    <t>FECHA DE  SEGUIMIENTO: 30 de Diciembre de 2024</t>
  </si>
  <si>
    <t>LINEA ESTRATEGICA:</t>
  </si>
  <si>
    <t>CULTURA Y SOCIEDAD PARA TODOS</t>
  </si>
  <si>
    <t xml:space="preserve">RELACION DE CONTRATOS Y CONVENIOS </t>
  </si>
  <si>
    <t>SECTOR:</t>
  </si>
  <si>
    <t>INCLUSION SOCIAL Y RECONCILIANCION</t>
  </si>
  <si>
    <t>No</t>
  </si>
  <si>
    <t>OBJETO</t>
  </si>
  <si>
    <t>VALOR</t>
  </si>
  <si>
    <t xml:space="preserve">PROGRAMA:  </t>
  </si>
  <si>
    <t>4104 – Atención integral de población en situación permanente de desprotección social y/o familiar</t>
  </si>
  <si>
    <t xml:space="preserve">NOMBRE  DEL PROYECTO POAI: </t>
  </si>
  <si>
    <t>APOYO  INTEGRAL DEL ADULTO MAYOR EN SITUACIÓN PERMANENTE DE DESPROTECCIÓN SOCIAL Y/O FAMILIAR  EN LA CIUDAD DE   IBAGUÉ, TOLIMA</t>
  </si>
  <si>
    <t xml:space="preserve">CODIGO BPPIM: </t>
  </si>
  <si>
    <t>2020730010040 - 2024730010011</t>
  </si>
  <si>
    <t xml:space="preserve">CODIGO PRESUPUESTAL:                                                       </t>
  </si>
  <si>
    <t xml:space="preserve">2.11.3.2.02.02.009 </t>
  </si>
  <si>
    <t>RUBROS: SERVICIOS PARA LA COMUNIDAD, SOCIALES Y PERSONALES</t>
  </si>
  <si>
    <t>METAS DE PRODUCTO</t>
  </si>
  <si>
    <t>ACTIVIDADES</t>
  </si>
  <si>
    <t>UNIDAD DE MEDIDA</t>
  </si>
  <si>
    <t>CANTIDAD</t>
  </si>
  <si>
    <t>COSTO TOTAL
(PESOS)</t>
  </si>
  <si>
    <t xml:space="preserve">FUENTES DE FINANCIACION                           </t>
  </si>
  <si>
    <t>PROGRAMACION (dd/mm/aa)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</si>
  <si>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</si>
  <si>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</si>
  <si>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</si>
  <si>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</si>
  <si>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</si>
  <si>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</si>
  <si>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</si>
  <si>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</si>
  <si>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 xml:space="preserve">INICIO </t>
  </si>
  <si>
    <t>TERMINACION</t>
  </si>
  <si>
    <t xml:space="preserve">2.1.1 Gestionar y/o apoyar la entrega de dotacion para el funcionamiento de los diferentes centros de dia vida que tiene a cargo la alcaldia de Ibagué para la atencion del adulto mayor con diagnostico y proyeccion del centro. </t>
  </si>
  <si>
    <t>P</t>
  </si>
  <si>
    <t>Número de entregas</t>
  </si>
  <si>
    <t>E</t>
  </si>
  <si>
    <t>O</t>
  </si>
  <si>
    <t xml:space="preserve">2.1.3 Realizar seguimiento y control al proyecto </t>
  </si>
  <si>
    <t xml:space="preserve">Número </t>
  </si>
  <si>
    <t>3.1.1 Postular, estipular, socializar e informar las fechas de pagos e inscripciones de adultos mayores priorizados, activos y bloqueados del programa adulto mayor- Colombia mayor.</t>
  </si>
  <si>
    <t>Número</t>
  </si>
  <si>
    <t>3.1.2 Apoyar en el restablecimiento de derechos a los adultos mayores en situación de abandono y/o indigencia en los CBA (Centros de Bienestar al Adulto Mayor)</t>
  </si>
  <si>
    <t>3.1.3 Realizar y/o gestionar eventos que garanticen la participacion ciudadana y entrega de auxilios funerarios a la poblacion vulnerable adulta mayor</t>
  </si>
  <si>
    <t>TOTAL  PLAN  DE  ACCIÓN</t>
  </si>
  <si>
    <t>INDICADORES DE RESULTADO</t>
  </si>
  <si>
    <t>METAS DE RESULTADO</t>
  </si>
  <si>
    <t>Unidad de Medida</t>
  </si>
  <si>
    <t xml:space="preserve">Medición </t>
  </si>
  <si>
    <t>SECRETARIO DESPACHO / GERENTE</t>
  </si>
  <si>
    <t>Numero</t>
  </si>
  <si>
    <t>NOMBRE: CAROLINA HURTADO BARRERA
SECRETARIO DESARROLLO SOCIAL COMUNITARIO</t>
  </si>
  <si>
    <t xml:space="preserve">FIRMA: </t>
  </si>
  <si>
    <t>NOMBRE: ELIANA DEL PILAR ROZO RODRIGUEZ
DIRECTORA DE GRUPOS ÉTNICOS Y POBLACIÓN VULNERABLE</t>
  </si>
  <si>
    <t>4103 - Inclusión social y productiva para la población en situación de vulnerabilidad</t>
  </si>
  <si>
    <t>COMPROMISO CON LA ALIMENTACIÓN DEL ADULTO MAYOR EN SITUACIÓN PERMANENTE DE DESPROTECCIÓN SOCIAL Y/O FAMILIAR EN LA CIUDAD DE IBAGUÉ, TOLIMA</t>
  </si>
  <si>
    <t>2020730010040 - 2024730010012</t>
  </si>
  <si>
    <t xml:space="preserve">2.11.3.2.02.02.009 - 2.11.3.2.02.02.006  </t>
  </si>
  <si>
    <t>RUBROS: SERVICIOS PARA LA COMUNIDAD, SOCIALES Y PERSONALES - COMERCIO Y DISTRIBUCION;  ALOJAMIENTO; SERVICIOS DE SUMINISTRO DE COMIDAS Y BEBIDAS; SERVICIOS DE TRANSPORTE; Y SERVICIOS DE DISTRIBUCIÓN DE ELECTRICIDAD, GAS Y AGUA</t>
  </si>
  <si>
    <t>1.1.1 Prestar el servicio de comedores nutricionales comunitarios, logística y dotación de insumos a la población adulta mayor vulnerable de la zona urbana y rural</t>
  </si>
  <si>
    <t>1.1.2 Realizar acompañamiento psicológico y asesoría jurídica, en jornadas de sensibilizacion sobre derechos de los adultos mayores.</t>
  </si>
  <si>
    <t>Personas con acompañamiento</t>
  </si>
  <si>
    <t>1.1.3 Realizar atención con enfoque étnico diferencial en los centros día y/o asociaciones mediante atención de enfermeria, medica, de terapia ocupacional, clases de música, deportiva, danza, belleza y manualidades para una ocupación adecuada del tiempo libre.</t>
  </si>
  <si>
    <t>Personas atendidas</t>
  </si>
  <si>
    <t>Beneficiar a la población adulto mayor vulnerable por medio de la oferta institucional</t>
  </si>
  <si>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</si>
  <si>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 xml:space="preserve">Codigo: </t>
    </r>
    <r>
      <rPr>
        <sz val="16"/>
        <color theme="1"/>
        <rFont val="Arial"/>
        <family val="2"/>
      </rPr>
      <t>FOR-08-PRO-PET-01</t>
    </r>
  </si>
  <si>
    <r>
      <rPr>
        <b/>
        <sz val="16"/>
        <color theme="1"/>
        <rFont val="Arial"/>
        <family val="2"/>
      </rPr>
      <t>Version:</t>
    </r>
    <r>
      <rPr>
        <sz val="16"/>
        <color theme="1"/>
        <rFont val="Arial"/>
        <family val="2"/>
      </rPr>
      <t xml:space="preserve"> 01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</si>
  <si>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</si>
  <si>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Fecha: </t>
    </r>
    <r>
      <rPr>
        <sz val="16"/>
        <color theme="1"/>
        <rFont val="Arial"/>
        <family val="2"/>
      </rPr>
      <t>31/08/2017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</si>
  <si>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</si>
  <si>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r>
      <rPr>
        <b/>
        <sz val="16"/>
        <color theme="1"/>
        <rFont val="Arial"/>
        <family val="2"/>
      </rPr>
      <t xml:space="preserve">Objetivos:  </t>
    </r>
    <r>
      <rPr>
        <sz val="16"/>
        <color theme="1"/>
        <rFont val="Arial"/>
        <family val="2"/>
      </rPr>
      <t xml:space="preserve">Aumentar la protección a las familias en extrema Pobreza. </t>
    </r>
  </si>
  <si>
    <t>Programa 4103 – Inclusión social y productiva para la población en situación
de vulnerabilidad</t>
  </si>
  <si>
    <t>APOYO A LA INCLUSIÓN SOCIAL Y PRODUCTIVA PARA LA POBLACIÓN EN SITUACIÓN DE POBREZA EXTREMA EN LA CIUDAD DE IBAGUÉ, TOLIMA</t>
  </si>
  <si>
    <t>2020730010057 - 2024730010013</t>
  </si>
  <si>
    <r>
      <rPr>
        <b/>
        <sz val="12"/>
        <color theme="1"/>
        <rFont val="Arial"/>
        <family val="2"/>
      </rPr>
      <t xml:space="preserve">FISICO
</t>
    </r>
    <r>
      <rPr>
        <b/>
        <u/>
        <sz val="12"/>
        <color theme="1"/>
        <rFont val="Arial MT"/>
      </rPr>
      <t xml:space="preserve">PROG  </t>
    </r>
    <r>
      <rPr>
        <b/>
        <sz val="12"/>
        <color theme="1"/>
        <rFont val="Arial MT"/>
      </rPr>
      <t xml:space="preserve">
EJEC</t>
    </r>
  </si>
  <si>
    <r>
      <rPr>
        <b/>
        <u/>
        <sz val="12"/>
        <color theme="1"/>
        <rFont val="Arial MT"/>
      </rPr>
      <t>FINANCIERO</t>
    </r>
    <r>
      <rPr>
        <b/>
        <u/>
        <sz val="12"/>
        <color theme="1"/>
        <rFont val="Arial MT"/>
      </rPr>
      <t xml:space="preserve">
PROG  
OBLIGADO</t>
    </r>
  </si>
  <si>
    <r>
      <rPr>
        <b/>
        <sz val="12"/>
        <color theme="1"/>
        <rFont val="Arial"/>
        <family val="2"/>
      </rPr>
      <t>410305201:</t>
    </r>
    <r>
      <rPr>
        <sz val="12"/>
        <color theme="1"/>
        <rFont val="Arial"/>
        <family val="2"/>
      </rPr>
      <t xml:space="preserve"> Servicio de atención, orientación, gestión de estados de los registros dentro del ciclo operativo de los programas del Departamento de Prosperidad Social (DPS)</t>
    </r>
  </si>
  <si>
    <t>1.1.1 Realizar acompañamiento psicosocial y jurídico para apoyar el componente
de bienestar comunitario a población vulnerable</t>
  </si>
  <si>
    <t>Número de personas</t>
  </si>
  <si>
    <t>1.1.2 Gestionar novedades tipo 1 y tipo 2 a población vulnerable</t>
  </si>
  <si>
    <t>1.1.3 Prestar apoyo y asesoria en los pagos de los incentivos correspondenientes a los periodos a poblacion vulnerable</t>
  </si>
  <si>
    <t>1.1.8 Implementacion de la casa social</t>
  </si>
  <si>
    <t>Número de casas</t>
  </si>
  <si>
    <r>
      <rPr>
        <b/>
        <sz val="12"/>
        <color theme="1"/>
        <rFont val="Arial"/>
        <family val="2"/>
      </rPr>
      <t>410306700:</t>
    </r>
    <r>
      <rPr>
        <sz val="12"/>
        <color theme="1"/>
        <rFont val="Arial"/>
        <family val="2"/>
      </rPr>
      <t xml:space="preserve"> Formular y realizar el seguimiento de Políticas Públicas de la Dirección de grupos étnicos y población vulnerable</t>
    </r>
  </si>
  <si>
    <t>2.1.1 Realizar el seguimiento, evaluacion, diagnostico y actualización interinstitucional estrategica de la politica publica de adulto mayor de Ibagué.</t>
  </si>
  <si>
    <t xml:space="preserve">P </t>
  </si>
  <si>
    <t>2.1.2 Realizar el seguimiento, evaluacion, diagnostico y actualización  interinstitucional estrategica de la politica publica la población indigena del Municipio de Ibagué.</t>
  </si>
  <si>
    <t>2.1.3 Realizar la formulación, seguimiento, evaluacion, diagnostico e implementacion interinstitucional estrategica de la politica publica de la población habitante de calle del Municipio de Ibagué.</t>
  </si>
  <si>
    <t>2.1.4 Realizar la formulación, seguimiento, evaluacion, diagnostico e implementacion estrategica interinstitucional de la politica publica de la población afrodescendiente del Municipio de Ibagué.</t>
  </si>
  <si>
    <t>2.1.5 Realizar la formulación, seguimiento, evaluacion, diagnostico e implementacion estrategica interinstitucional de la politica publica de personas con discapacidad del Municipio de Ibagué.</t>
  </si>
  <si>
    <t>2.1.6 Realizar la formulación, seguimiento, evaluacion, diagnostico e implementacion estrategica interinstitucional de la politica publica de las víctimas del conflicto armado del Municipio de Ibagué.</t>
  </si>
  <si>
    <t>Beneficiar a la población vulnerable por medio de la oferta institucional (pobreza extrema)</t>
  </si>
  <si>
    <r>
      <rPr>
        <b/>
        <sz val="12"/>
        <color theme="1"/>
        <rFont val="Arial"/>
        <family val="2"/>
      </rPr>
      <t xml:space="preserve">META DE RESULTADO  No.1  </t>
    </r>
    <r>
      <rPr>
        <sz val="12"/>
        <color theme="1"/>
        <rFont val="Arial"/>
        <family val="2"/>
      </rPr>
      <t xml:space="preserve">Aumentar los beneficiarios de la oferta social atendidos </t>
    </r>
  </si>
  <si>
    <r>
      <rPr>
        <b/>
        <sz val="12"/>
        <color theme="1"/>
        <rFont val="Arial"/>
        <family val="2"/>
      </rPr>
      <t>OBSERVACIONES:</t>
    </r>
    <r>
      <rPr>
        <b/>
        <sz val="12"/>
        <color rgb="FFFF0000"/>
        <rFont val="Arial MT"/>
      </rPr>
      <t xml:space="preserve"> </t>
    </r>
  </si>
  <si>
    <t>APOYO INTEGRAL A LOS HABITANTES DE CALLE DE LA CIUDAD DE IBAGUÉ, TOLIMA</t>
  </si>
  <si>
    <t>2020730010039 - 2024730010014</t>
  </si>
  <si>
    <t>2.1.1 Implementar jornadas de atención e intervención a los habitantes calle mediante la ruta de atencion, donación de ropa y/o entrega de alimento y/o entrega de elementos de aseo y/o gestionar retorno a lugar de origen de acuerdo a la solicitud.</t>
  </si>
  <si>
    <t>2.1.2 Realizar entrega de auxilios funerarios de acuerdo a la demanda que se tenga en la ciudad.</t>
  </si>
  <si>
    <t>1.1.2 Gestionar y/o apoyar la entrega de dotacion para el  funcionamiento de los diferentes centros de atencion de habitantes de calle</t>
  </si>
  <si>
    <t>Beneficiar a la población habitante de calle por medio de la oferta institucional</t>
  </si>
  <si>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</si>
  <si>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 xml:space="preserve">Codigo: </t>
    </r>
    <r>
      <rPr>
        <sz val="16"/>
        <color theme="1"/>
        <rFont val="Arial"/>
        <family val="2"/>
      </rPr>
      <t>FOR-08-PRO-PET-01</t>
    </r>
  </si>
  <si>
    <r>
      <rPr>
        <b/>
        <sz val="16"/>
        <color theme="1"/>
        <rFont val="Arial"/>
        <family val="2"/>
      </rPr>
      <t>Version:</t>
    </r>
    <r>
      <rPr>
        <sz val="16"/>
        <color theme="1"/>
        <rFont val="Arial"/>
        <family val="2"/>
      </rPr>
      <t xml:space="preserve"> 01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</si>
  <si>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</si>
  <si>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Fecha: </t>
    </r>
    <r>
      <rPr>
        <sz val="16"/>
        <color theme="1"/>
        <rFont val="Arial"/>
        <family val="2"/>
      </rPr>
      <t>31/08/2017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</si>
  <si>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</si>
  <si>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r>
      <rPr>
        <b/>
        <sz val="16"/>
        <color theme="1"/>
        <rFont val="Arial"/>
        <family val="2"/>
      </rPr>
      <t xml:space="preserve">Objetivos:  </t>
    </r>
    <r>
      <rPr>
        <sz val="16"/>
        <color theme="1"/>
        <rFont val="Arial"/>
        <family val="2"/>
      </rPr>
      <t xml:space="preserve">Beneficiar a la PcD vulnerable por medio de la oferta institucional
</t>
    </r>
  </si>
  <si>
    <t xml:space="preserve">AMPLIACIÓN DE SERVICIOS PARA LA COMUNIDAD EN CONDICIÓN DE DISCAPACIDAD EN LA CIUDAD DE IBAGUÉ, TOLIMA </t>
  </si>
  <si>
    <t>2020730010052 - 2024730010055</t>
  </si>
  <si>
    <r>
      <rPr>
        <b/>
        <sz val="12"/>
        <color theme="1"/>
        <rFont val="Arial"/>
        <family val="2"/>
      </rPr>
      <t xml:space="preserve">FISICO
</t>
    </r>
    <r>
      <rPr>
        <b/>
        <u/>
        <sz val="12"/>
        <color theme="1"/>
        <rFont val="Arial MT"/>
      </rPr>
      <t xml:space="preserve">PROG  </t>
    </r>
    <r>
      <rPr>
        <b/>
        <sz val="12"/>
        <color theme="1"/>
        <rFont val="Arial MT"/>
      </rPr>
      <t xml:space="preserve">
EJEC</t>
    </r>
  </si>
  <si>
    <r>
      <rPr>
        <b/>
        <u/>
        <sz val="12"/>
        <color theme="1"/>
        <rFont val="Arial MT"/>
      </rPr>
      <t>FINANCIERO</t>
    </r>
    <r>
      <rPr>
        <b/>
        <u/>
        <sz val="12"/>
        <color theme="1"/>
        <rFont val="Arial MT"/>
      </rPr>
      <t xml:space="preserve">
PROG  
OBLIGADO</t>
    </r>
  </si>
  <si>
    <r>
      <rPr>
        <b/>
        <sz val="12"/>
        <color theme="1"/>
        <rFont val="Arial"/>
        <family val="2"/>
      </rPr>
      <t>410402000:</t>
    </r>
    <r>
      <rPr>
        <sz val="12"/>
        <color theme="1"/>
        <rFont val="Arial"/>
        <family val="2"/>
      </rPr>
      <t xml:space="preserve"> Brindar atención con servicios  que incluyen aspectos relacionados con cuidado, formación, inclusión productiva, recreación, entre otros, para población en condición de discapacidad.</t>
    </r>
  </si>
  <si>
    <t>1.1.1 Realizar un convenio de atención complementaria con personas de extra edad (mayores de 18 años) que apunten al desarrollo de habilidades para la vida.</t>
  </si>
  <si>
    <t>1.1.3 Realizar la valoracion por parte del personal idoneo previo a la entrega de las ayudas tecnicas a las PcD.</t>
  </si>
  <si>
    <t>Número de valoraciones</t>
  </si>
  <si>
    <t>Beneficiar a la PcD vulnerable por medio de la oferta institucional</t>
  </si>
  <si>
    <r>
      <rPr>
        <b/>
        <sz val="12"/>
        <color theme="1"/>
        <rFont val="Arial"/>
        <family val="2"/>
      </rPr>
      <t xml:space="preserve">META DE RESULTADO  No.1  </t>
    </r>
    <r>
      <rPr>
        <sz val="12"/>
        <color theme="1"/>
        <rFont val="Arial"/>
        <family val="2"/>
      </rPr>
      <t>Beneficiar a personas con discapacidad con la oferta insitutcional</t>
    </r>
  </si>
  <si>
    <r>
      <rPr>
        <b/>
        <sz val="12"/>
        <color theme="1"/>
        <rFont val="Arial"/>
        <family val="2"/>
      </rPr>
      <t>OBSERVACIONES:</t>
    </r>
    <r>
      <rPr>
        <b/>
        <sz val="12"/>
        <color rgb="FFFF0000"/>
        <rFont val="Arial MT"/>
      </rPr>
      <t xml:space="preserve"> </t>
    </r>
  </si>
  <si>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</si>
  <si>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 xml:space="preserve">Codigo: </t>
    </r>
    <r>
      <rPr>
        <sz val="16"/>
        <color theme="1"/>
        <rFont val="Arial"/>
        <family val="2"/>
      </rPr>
      <t>FOR-08-PRO-PET-01</t>
    </r>
  </si>
  <si>
    <r>
      <rPr>
        <b/>
        <sz val="16"/>
        <color theme="1"/>
        <rFont val="Arial"/>
        <family val="2"/>
      </rPr>
      <t>Version:</t>
    </r>
    <r>
      <rPr>
        <sz val="16"/>
        <color theme="1"/>
        <rFont val="Arial"/>
        <family val="2"/>
      </rPr>
      <t xml:space="preserve"> 01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</si>
  <si>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</si>
  <si>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Fecha: </t>
    </r>
    <r>
      <rPr>
        <sz val="16"/>
        <color theme="1"/>
        <rFont val="Arial"/>
        <family val="2"/>
      </rPr>
      <t>31/08/2017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</si>
  <si>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</si>
  <si>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r>
      <rPr>
        <b/>
        <sz val="16"/>
        <color theme="1"/>
        <rFont val="Arial"/>
        <family val="2"/>
      </rPr>
      <t xml:space="preserve">Objetivos:  </t>
    </r>
    <r>
      <rPr>
        <sz val="16"/>
        <color theme="1"/>
        <rFont val="Arial"/>
        <family val="2"/>
      </rPr>
      <t xml:space="preserve">Beneficiar a la PcD vulnerable por medio de la oferta institucional
</t>
    </r>
  </si>
  <si>
    <t>FORTALECIMIENTO PARA LA REPRESENTACIÓN DE LAS PERSONAS CON DISCAPACIDAD EN LA CIUDAD DE IBAGUÉ</t>
  </si>
  <si>
    <t>2020730010052 - 2024730010056</t>
  </si>
  <si>
    <r>
      <rPr>
        <b/>
        <sz val="12"/>
        <color theme="1"/>
        <rFont val="Arial"/>
        <family val="2"/>
      </rPr>
      <t xml:space="preserve">FISICO
</t>
    </r>
    <r>
      <rPr>
        <b/>
        <u/>
        <sz val="12"/>
        <color theme="1"/>
        <rFont val="Arial MT"/>
      </rPr>
      <t xml:space="preserve">PROG  </t>
    </r>
    <r>
      <rPr>
        <b/>
        <sz val="12"/>
        <color theme="1"/>
        <rFont val="Arial MT"/>
      </rPr>
      <t xml:space="preserve">
EJEC</t>
    </r>
  </si>
  <si>
    <r>
      <rPr>
        <b/>
        <u/>
        <sz val="12"/>
        <color theme="1"/>
        <rFont val="Arial MT"/>
      </rPr>
      <t>FINANCIERO</t>
    </r>
    <r>
      <rPr>
        <b/>
        <u/>
        <sz val="12"/>
        <color theme="1"/>
        <rFont val="Arial MT"/>
      </rPr>
      <t xml:space="preserve">
PROG  
OBLIGADO</t>
    </r>
  </si>
  <si>
    <r>
      <rPr>
        <b/>
        <sz val="12"/>
        <color theme="1"/>
        <rFont val="Arial"/>
        <family val="2"/>
      </rPr>
      <t>410305201:</t>
    </r>
    <r>
      <rPr>
        <sz val="12"/>
        <color theme="1"/>
        <rFont val="Arial"/>
        <family val="2"/>
      </rPr>
      <t xml:space="preserve"> Diseñar un programa de fortalecimiento para la representación de las personas con discapacidad con enfoque étnico diferencial en los espacios de participación y/o organizacional.</t>
    </r>
  </si>
  <si>
    <t>1.1.1 Diseñar e implementar un programa de fortalecimiento para la representación de las personas con discapacidad</t>
  </si>
  <si>
    <r>
      <rPr>
        <b/>
        <sz val="12"/>
        <color theme="1"/>
        <rFont val="Arial"/>
        <family val="2"/>
      </rPr>
      <t xml:space="preserve">META DE RESULTADO  No.1  </t>
    </r>
    <r>
      <rPr>
        <sz val="12"/>
        <color theme="1"/>
        <rFont val="Arial"/>
        <family val="2"/>
      </rPr>
      <t>Beneficiar a personas con discapacidad con la oferta insitutcional</t>
    </r>
  </si>
  <si>
    <r>
      <rPr>
        <b/>
        <sz val="12"/>
        <color theme="1"/>
        <rFont val="Arial"/>
        <family val="2"/>
      </rPr>
      <t>OBSERVACIONES:</t>
    </r>
    <r>
      <rPr>
        <b/>
        <sz val="12"/>
        <color rgb="FFFF0000"/>
        <rFont val="Arial MT"/>
      </rPr>
      <t xml:space="preserve"> </t>
    </r>
  </si>
  <si>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</si>
  <si>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 xml:space="preserve">Codigo: </t>
    </r>
    <r>
      <rPr>
        <sz val="16"/>
        <color theme="1"/>
        <rFont val="Arial"/>
        <family val="2"/>
      </rPr>
      <t>FOR-08-PRO-PET-01</t>
    </r>
  </si>
  <si>
    <r>
      <rPr>
        <b/>
        <sz val="16"/>
        <color theme="1"/>
        <rFont val="Arial"/>
        <family val="2"/>
      </rPr>
      <t>Version:</t>
    </r>
    <r>
      <rPr>
        <sz val="16"/>
        <color theme="1"/>
        <rFont val="Arial"/>
        <family val="2"/>
      </rPr>
      <t xml:space="preserve"> 01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</si>
  <si>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</si>
  <si>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Fecha: </t>
    </r>
    <r>
      <rPr>
        <sz val="16"/>
        <color theme="1"/>
        <rFont val="Arial"/>
        <family val="2"/>
      </rPr>
      <t>31/08/2017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</si>
  <si>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</si>
  <si>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r>
      <rPr>
        <b/>
        <sz val="16"/>
        <color theme="1"/>
        <rFont val="Arial"/>
        <family val="2"/>
      </rPr>
      <t xml:space="preserve">Objetivos:  </t>
    </r>
    <r>
      <rPr>
        <sz val="16"/>
        <color theme="1"/>
        <rFont val="Arial"/>
        <family val="2"/>
      </rPr>
      <t xml:space="preserve">Beneficiar a la PcD vulnerable por medio de la oferta institucional
</t>
    </r>
  </si>
  <si>
    <t xml:space="preserve">        Apoyo a la atención integral de la población en condición de Discapacidad en la ciudad de Ibagué, Tolima</t>
  </si>
  <si>
    <t>2020730010052 - 2024730010061</t>
  </si>
  <si>
    <r>
      <rPr>
        <b/>
        <sz val="12"/>
        <color theme="1"/>
        <rFont val="Arial"/>
        <family val="2"/>
      </rPr>
      <t xml:space="preserve">FISICO
</t>
    </r>
    <r>
      <rPr>
        <b/>
        <u/>
        <sz val="12"/>
        <color theme="1"/>
        <rFont val="Arial MT"/>
      </rPr>
      <t xml:space="preserve">PROG  </t>
    </r>
    <r>
      <rPr>
        <b/>
        <sz val="12"/>
        <color theme="1"/>
        <rFont val="Arial MT"/>
      </rPr>
      <t xml:space="preserve">
EJEC</t>
    </r>
  </si>
  <si>
    <r>
      <rPr>
        <b/>
        <u/>
        <sz val="12"/>
        <color theme="1"/>
        <rFont val="Arial MT"/>
      </rPr>
      <t>FINANCIERO</t>
    </r>
    <r>
      <rPr>
        <b/>
        <u/>
        <sz val="12"/>
        <color theme="1"/>
        <rFont val="Arial MT"/>
      </rPr>
      <t xml:space="preserve">
PROG  
OBLIGADO</t>
    </r>
  </si>
  <si>
    <r>
      <rPr>
        <b/>
        <sz val="12"/>
        <color theme="1"/>
        <rFont val="Arial"/>
        <family val="2"/>
      </rPr>
      <t>410300501:</t>
    </r>
    <r>
      <rPr>
        <sz val="12"/>
        <color theme="1"/>
        <rFont val="Arial"/>
        <family val="2"/>
      </rPr>
      <t xml:space="preserve"> Brindar asistencia técnica a Unidades y/o proyectos productivos de población con Discapacidad.</t>
    </r>
  </si>
  <si>
    <t>1.1.2 Gestionar la participacion y/o realización de eventos para la comercializacion y promocion de las unidades productivas.</t>
  </si>
  <si>
    <t>Personas participantes</t>
  </si>
  <si>
    <r>
      <rPr>
        <b/>
        <sz val="12"/>
        <color theme="1"/>
        <rFont val="Arial"/>
        <family val="2"/>
      </rPr>
      <t>410305201:</t>
    </r>
    <r>
      <rPr>
        <sz val="12"/>
        <color theme="1"/>
        <rFont val="Arial"/>
        <family val="2"/>
      </rPr>
      <t xml:space="preserve"> Diseñar un programa de sensibilización y orientación ciudadana contra la exclusión y la discriminación de la población con discapacidad con enfoque étnico diferencial</t>
    </r>
  </si>
  <si>
    <t>2.1.3 Gestionar la participacion y/o realización de eventos para la sensibilización y promocion de los derechos de la población con discapacidad.</t>
  </si>
  <si>
    <r>
      <rPr>
        <b/>
        <sz val="12"/>
        <color theme="1"/>
        <rFont val="Arial"/>
        <family val="2"/>
      </rPr>
      <t xml:space="preserve">META DE RESULTADO  No.1  </t>
    </r>
    <r>
      <rPr>
        <sz val="12"/>
        <color theme="1"/>
        <rFont val="Arial"/>
        <family val="2"/>
      </rPr>
      <t>Beneficiar a personas con discapacidad con la oferta insitutcional</t>
    </r>
  </si>
  <si>
    <r>
      <rPr>
        <b/>
        <sz val="12"/>
        <color theme="1"/>
        <rFont val="Arial"/>
        <family val="2"/>
      </rPr>
      <t>OBSERVACIONES:</t>
    </r>
    <r>
      <rPr>
        <b/>
        <sz val="12"/>
        <color rgb="FFFF0000"/>
        <rFont val="Arial MT"/>
      </rPr>
      <t xml:space="preserve"> </t>
    </r>
  </si>
  <si>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</si>
  <si>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 xml:space="preserve">Codigo: </t>
    </r>
    <r>
      <rPr>
        <sz val="16"/>
        <color theme="1"/>
        <rFont val="Arial"/>
        <family val="2"/>
      </rPr>
      <t>FOR-08-PRO-PET-01</t>
    </r>
  </si>
  <si>
    <r>
      <rPr>
        <b/>
        <sz val="16"/>
        <color theme="1"/>
        <rFont val="Arial"/>
        <family val="2"/>
      </rPr>
      <t>Version:</t>
    </r>
    <r>
      <rPr>
        <sz val="16"/>
        <color theme="1"/>
        <rFont val="Arial"/>
        <family val="2"/>
      </rPr>
      <t xml:space="preserve"> 01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</si>
  <si>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</si>
  <si>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Fecha: </t>
    </r>
    <r>
      <rPr>
        <sz val="16"/>
        <color theme="1"/>
        <rFont val="Arial"/>
        <family val="2"/>
      </rPr>
      <t>31/08/2017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</si>
  <si>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</si>
  <si>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r>
      <rPr>
        <b/>
        <sz val="16"/>
        <color theme="1"/>
        <rFont val="Arial"/>
        <family val="2"/>
      </rPr>
      <t xml:space="preserve">Objetivos:  </t>
    </r>
    <r>
      <rPr>
        <sz val="16"/>
        <color theme="1"/>
        <rFont val="Arial"/>
        <family val="2"/>
      </rPr>
      <t>Fortalecer la atención integral a las víctimas del conflicto, para garantizar la prevención, protección, atención, asistencia, reparación integral, verdad y justicia, con enfoque diferencial en el municipio de Ibagué.</t>
    </r>
  </si>
  <si>
    <t>4101 – Atención, asistencia y reparación integral a las víctimas</t>
  </si>
  <si>
    <t>COMPROMISO CON LA ATENCIÓN, ASISTENCIA Y REPARACIÓN INTEGRAL A LAS VÍCTIMAS EN EL MUNICIPIO DE IBAGUÉ, TOLIMA</t>
  </si>
  <si>
    <t>2020730010051 - 2024730010063</t>
  </si>
  <si>
    <t xml:space="preserve">2.11.3.2.02.02.009 - 2.11.3.2.02.02.007 </t>
  </si>
  <si>
    <t>RUBROS: SERVICIOS PARA LA COMUNIDAD, SOCIALES Y PERSONALES - SERVICIOS FINANCIEROS Y SERVICIOS CONEXOS, SERVICIOS INMOBILIARIOS; Y SERVICIOS DE ARRENDAMIENTO Y LEASING</t>
  </si>
  <si>
    <r>
      <rPr>
        <b/>
        <sz val="12"/>
        <color theme="1"/>
        <rFont val="Arial"/>
        <family val="2"/>
      </rPr>
      <t xml:space="preserve">FISICO
</t>
    </r>
    <r>
      <rPr>
        <b/>
        <u/>
        <sz val="12"/>
        <color theme="1"/>
        <rFont val="Arial MT"/>
      </rPr>
      <t xml:space="preserve">PROG  </t>
    </r>
    <r>
      <rPr>
        <b/>
        <sz val="12"/>
        <color theme="1"/>
        <rFont val="Arial MT"/>
      </rPr>
      <t xml:space="preserve">
EJEC</t>
    </r>
  </si>
  <si>
    <r>
      <rPr>
        <b/>
        <u/>
        <sz val="12"/>
        <color theme="1"/>
        <rFont val="Arial MT"/>
      </rPr>
      <t>FINANCIERO</t>
    </r>
    <r>
      <rPr>
        <b/>
        <u/>
        <sz val="12"/>
        <color theme="1"/>
        <rFont val="Arial MT"/>
      </rPr>
      <t xml:space="preserve">
PROG  
OBLIGADO</t>
    </r>
  </si>
  <si>
    <r>
      <rPr>
        <b/>
        <sz val="12"/>
        <color theme="1"/>
        <rFont val="Arial"/>
        <family val="2"/>
      </rPr>
      <t>41011000:</t>
    </r>
    <r>
      <rPr>
        <sz val="12"/>
        <color theme="1"/>
        <rFont val="Arial"/>
        <family val="2"/>
      </rPr>
      <t xml:space="preserve"> Entregar los componentes de ayuda y/o atención humanitaria inmediata con ocasión a la ocurrencia de hechos victimizantes individuales o masivos con enfoque étnico diferencial</t>
    </r>
  </si>
  <si>
    <t>2.1.1 Entrega de ayuda Humanitaria de inmediatez de kits nutricionales, kits de aseo, kits habitacional conforme a la ley 1448 de 2011</t>
  </si>
  <si>
    <t>Número de hogares</t>
  </si>
  <si>
    <t>2.1.2 Entrega de ayuda Humanitaria de inmediatez de alojamiento transitorio y alimentacion conforme a la ley 1448 de 2011</t>
  </si>
  <si>
    <t>Número de Hogares</t>
  </si>
  <si>
    <t>2.1.3 Entrega de auxilios funerarios conforme a la ley 1448 de 2011</t>
  </si>
  <si>
    <r>
      <rPr>
        <b/>
        <sz val="12"/>
        <color theme="1"/>
        <rFont val="Arial"/>
        <family val="2"/>
      </rPr>
      <t xml:space="preserve">410107300: </t>
    </r>
    <r>
      <rPr>
        <sz val="12"/>
        <color theme="1"/>
        <rFont val="Arial"/>
        <family val="2"/>
      </rPr>
      <t>Apoyo a iniciativas productivas y procesos de formación para la generación de ingresos con enfoque étnico diferencial</t>
    </r>
  </si>
  <si>
    <t>3.1.1 Realizar y/o gestionar interinsitucionalmente capacitaciones en iniciativas productivas.</t>
  </si>
  <si>
    <t>Numero de hogares beneficiados</t>
  </si>
  <si>
    <r>
      <rPr>
        <b/>
        <sz val="12"/>
        <color theme="1"/>
        <rFont val="Arial"/>
        <family val="2"/>
      </rPr>
      <t xml:space="preserve">410102300: </t>
    </r>
    <r>
      <rPr>
        <sz val="12"/>
        <color theme="1"/>
        <rFont val="Arial"/>
        <family val="2"/>
      </rPr>
      <t>Brindar atención, orientación, gestión de los programas de los cuales pueden ser beneficiarios las víctimas del conflicto con enfoque étnico diferencial</t>
    </r>
  </si>
  <si>
    <t>4.1.1 Brindar atención y orientación a personas victimas del conflicto armado que lo requieran en el punto fisico habilitado para ello.</t>
  </si>
  <si>
    <r>
      <rPr>
        <b/>
        <sz val="12"/>
        <color theme="1"/>
        <rFont val="Arial"/>
        <family val="2"/>
      </rPr>
      <t xml:space="preserve">410101100: </t>
    </r>
    <r>
      <rPr>
        <sz val="12"/>
        <color theme="1"/>
        <rFont val="Arial"/>
        <family val="2"/>
      </rPr>
      <t xml:space="preserve">Realizar las conmemoraciones establecidas por ley para las víctimas del conflicto armado  </t>
    </r>
  </si>
  <si>
    <t>5.1.1 Realizar eventos de conmemoriacion para las victimas del conflicto armado con enfoque étnico y diferencial.</t>
  </si>
  <si>
    <r>
      <rPr>
        <b/>
        <sz val="12"/>
        <color theme="1"/>
        <rFont val="Arial"/>
        <family val="2"/>
      </rPr>
      <t xml:space="preserve">410103801: </t>
    </r>
    <r>
      <rPr>
        <sz val="12"/>
        <color theme="1"/>
        <rFont val="Arial"/>
        <family val="2"/>
      </rPr>
      <t>Apoyar a la mesa de participación efectiva de víctimas del conflicto armado, para su funcionamiento dando cumplimiento a la resolución 01668/2020</t>
    </r>
  </si>
  <si>
    <t>6.1.1 Generar un apoyo económico para garantizar el funcionamiento y operación de la mesa de victimas según la ley 1448/2011</t>
  </si>
  <si>
    <r>
      <rPr>
        <b/>
        <sz val="12"/>
        <color theme="1"/>
        <rFont val="Arial"/>
        <family val="2"/>
      </rPr>
      <t>410107900:</t>
    </r>
    <r>
      <rPr>
        <sz val="12"/>
        <color theme="1"/>
        <rFont val="Arial"/>
        <family val="2"/>
      </rPr>
      <t xml:space="preserve"> Articular y gestionar el mejoramiento integral del territorio donde se encuentren asentadas las víctimas, teniendo en cuenta el enfoque étnico diferencial.</t>
    </r>
  </si>
  <si>
    <t>7.1.1 Gestionar la inversion interinstitucional para la implementacion del plan de mejoramiento/retorno</t>
  </si>
  <si>
    <t>Número de planes</t>
  </si>
  <si>
    <t>Medir la población víctima impactada por medio de los programas de atención.</t>
  </si>
  <si>
    <r>
      <rPr>
        <b/>
        <sz val="12"/>
        <color theme="1"/>
        <rFont val="Arial"/>
        <family val="2"/>
      </rPr>
      <t xml:space="preserve">META DE RESULTADO  No.2 </t>
    </r>
    <r>
      <rPr>
        <sz val="12"/>
        <color theme="1"/>
        <rFont val="Arial"/>
        <family val="2"/>
      </rPr>
      <t xml:space="preserve">Mejorar la atencion y oferta social para víctimas del conflicto armado que residan en la ciudad </t>
    </r>
  </si>
  <si>
    <r>
      <rPr>
        <b/>
        <sz val="12"/>
        <color theme="1"/>
        <rFont val="Arial"/>
        <family val="2"/>
      </rPr>
      <t>OBSERVACIONES:</t>
    </r>
    <r>
      <rPr>
        <b/>
        <sz val="12"/>
        <color rgb="FFFF0000"/>
        <rFont val="Arial MT"/>
      </rPr>
      <t xml:space="preserve"> </t>
    </r>
  </si>
  <si>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</si>
  <si>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 xml:space="preserve">Codigo: </t>
    </r>
    <r>
      <rPr>
        <sz val="16"/>
        <color theme="1"/>
        <rFont val="Arial"/>
        <family val="2"/>
      </rPr>
      <t>FOR-08-PRO-PET-01</t>
    </r>
  </si>
  <si>
    <r>
      <rPr>
        <b/>
        <sz val="16"/>
        <color theme="1"/>
        <rFont val="Arial"/>
        <family val="2"/>
      </rPr>
      <t>Version:</t>
    </r>
    <r>
      <rPr>
        <sz val="16"/>
        <color theme="1"/>
        <rFont val="Arial"/>
        <family val="2"/>
      </rPr>
      <t xml:space="preserve"> 01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</si>
  <si>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</si>
  <si>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Fecha: </t>
    </r>
    <r>
      <rPr>
        <sz val="16"/>
        <color theme="1"/>
        <rFont val="Arial"/>
        <family val="2"/>
      </rPr>
      <t>31/08/2017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</si>
  <si>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</si>
  <si>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r>
      <rPr>
        <b/>
        <sz val="14"/>
        <color theme="1"/>
        <rFont val="Arial"/>
        <family val="2"/>
      </rPr>
      <t xml:space="preserve">Objetivos:  </t>
    </r>
    <r>
      <rPr>
        <sz val="14"/>
        <color theme="1"/>
        <rFont val="Arial"/>
        <family val="2"/>
      </rPr>
      <t xml:space="preserve">Aumentar la  protección a los grupos poblacionales étnicos de la ciudad de Ibague     </t>
    </r>
  </si>
  <si>
    <t>FORTALECIMIENTO DE LA INCLUSIÓN SOCIAL Y PRODUCTIVA PARA LA POBLACIÓN ÉTNICA, DE LA CIUDAD DE IBAGUÉ, TOLIMA</t>
  </si>
  <si>
    <t>2020730010053 - 2024730010071</t>
  </si>
  <si>
    <t>2.11.3.2.02.02.009 - 2.11.3.2.01.01.004</t>
  </si>
  <si>
    <t>RUBROS: SERVICIOS PARA LA COMUNIDAD, SOCIALES Y PERSONALES - PRODUCTOS METÁLICOS, MAQUINARIA Y EQUIPO</t>
  </si>
  <si>
    <r>
      <rPr>
        <b/>
        <sz val="12"/>
        <color theme="1"/>
        <rFont val="Arial"/>
        <family val="2"/>
      </rPr>
      <t xml:space="preserve">FISICO
</t>
    </r>
    <r>
      <rPr>
        <b/>
        <u/>
        <sz val="12"/>
        <color theme="1"/>
        <rFont val="Arial MT"/>
      </rPr>
      <t xml:space="preserve">PROG  </t>
    </r>
    <r>
      <rPr>
        <b/>
        <sz val="12"/>
        <color theme="1"/>
        <rFont val="Arial MT"/>
      </rPr>
      <t xml:space="preserve">
EJEC</t>
    </r>
  </si>
  <si>
    <r>
      <rPr>
        <b/>
        <u/>
        <sz val="12"/>
        <color theme="1"/>
        <rFont val="Arial MT"/>
      </rPr>
      <t>FINANCIERO</t>
    </r>
    <r>
      <rPr>
        <b/>
        <u/>
        <sz val="12"/>
        <color theme="1"/>
        <rFont val="Arial MT"/>
      </rPr>
      <t xml:space="preserve">
PROG  
OBLIGADO</t>
    </r>
  </si>
  <si>
    <r>
      <rPr>
        <b/>
        <sz val="12"/>
        <color theme="1"/>
        <rFont val="Arial"/>
        <family val="2"/>
      </rPr>
      <t>410305007: </t>
    </r>
    <r>
      <rPr>
        <sz val="12"/>
        <color theme="1"/>
        <rFont val="Arial"/>
        <family val="2"/>
      </rPr>
      <t>Diseñar un programa para la reconstrucción de la cultura indígena pijao, recuperación de saberes y prácticas de las comunidades indígenas asentadas en Ibagué.</t>
    </r>
  </si>
  <si>
    <t>1.1.1 Brindar atención  a la población étnica que requiera el servicio de acompañamiento psicológico y asesoría jurídica.</t>
  </si>
  <si>
    <t>Comunidades etnicas con acompañaminto</t>
  </si>
  <si>
    <t>1.1.2 Apoyar la recuperación de saberes, sus cosmovisiones, visiones de derecho, practicas y tradiciones mediante: talleres, mesas de trabajo, procesos participativos y productivos, entrevistas, etc.</t>
  </si>
  <si>
    <t>Comunidades etnicas apoyadas</t>
  </si>
  <si>
    <r>
      <rPr>
        <b/>
        <sz val="12"/>
        <color theme="1"/>
        <rFont val="Arial"/>
        <family val="2"/>
      </rPr>
      <t xml:space="preserve">410305002: </t>
    </r>
    <r>
      <rPr>
        <sz val="12"/>
        <color theme="1"/>
        <rFont val="Arial"/>
        <family val="2"/>
      </rPr>
      <t>Diseñar un programa para el fortalecimiento organizacional de las comunidades étnicas para promover el desarrollo integral comunitario y propender por la NO discriminación. </t>
    </r>
  </si>
  <si>
    <t>3.1.1 Apoyar y/o gestionar las conmemoraciones por medio de las cuales se protejan los saberes, prácticas y tradiciones étnicas.</t>
  </si>
  <si>
    <t>Número eventos</t>
  </si>
  <si>
    <t>3.1.3 Apoyar y/o gestionar la entrega insumos para su bienestar y desarrollo integral con enfoque a la No discriminación.</t>
  </si>
  <si>
    <t>Aumentar la  protección a los grupos poblacionales étnicos de la ciudad de Ibagué</t>
  </si>
  <si>
    <r>
      <rPr>
        <b/>
        <sz val="12"/>
        <color theme="1"/>
        <rFont val="Arial"/>
        <family val="2"/>
      </rPr>
      <t xml:space="preserve">META DE RESULTADO  No.1  </t>
    </r>
    <r>
      <rPr>
        <sz val="12"/>
        <color theme="1"/>
        <rFont val="Arial"/>
        <family val="2"/>
      </rPr>
      <t>Aumentar la oferta institucional para la poblacion étnicas de la ciudad</t>
    </r>
  </si>
  <si>
    <r>
      <rPr>
        <b/>
        <sz val="12"/>
        <color theme="1"/>
        <rFont val="Arial"/>
        <family val="2"/>
      </rPr>
      <t>OBSERVACIONES:</t>
    </r>
    <r>
      <rPr>
        <b/>
        <sz val="12"/>
        <color rgb="FFFF0000"/>
        <rFont val="Arial MT"/>
      </rPr>
      <t xml:space="preserve"> </t>
    </r>
  </si>
  <si>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</si>
  <si>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 xml:space="preserve">Codigo: </t>
    </r>
    <r>
      <rPr>
        <sz val="16"/>
        <color theme="1"/>
        <rFont val="Arial"/>
        <family val="2"/>
      </rPr>
      <t>FOR-08-PRO-PET-01</t>
    </r>
  </si>
  <si>
    <r>
      <rPr>
        <b/>
        <sz val="16"/>
        <color theme="1"/>
        <rFont val="Arial"/>
        <family val="2"/>
      </rPr>
      <t>Version:</t>
    </r>
    <r>
      <rPr>
        <sz val="16"/>
        <color theme="1"/>
        <rFont val="Arial"/>
        <family val="2"/>
      </rPr>
      <t xml:space="preserve"> 01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</si>
  <si>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</si>
  <si>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Fecha: </t>
    </r>
    <r>
      <rPr>
        <sz val="16"/>
        <color theme="1"/>
        <rFont val="Arial"/>
        <family val="2"/>
      </rPr>
      <t>31/08/2017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</si>
  <si>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</si>
  <si>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r>
      <rPr>
        <b/>
        <sz val="14"/>
        <color theme="1"/>
        <rFont val="Arial"/>
        <family val="2"/>
      </rPr>
      <t xml:space="preserve">Objetivos:  </t>
    </r>
    <r>
      <rPr>
        <sz val="14"/>
        <color theme="1"/>
        <rFont val="Arial"/>
        <family val="2"/>
      </rPr>
      <t xml:space="preserve">Aumentar la  protección a los grupos poblacionales étnicos de la ciudad de Ibague     </t>
    </r>
  </si>
  <si>
    <t>APOYO PARA LA REALIZACIÓN DE ESTUDIOS PARA LA PUESTA EN MARCHA DE LA CASA GITANA EN EL MUNICIPIO DE   IBAGUÉ, TOLIMA</t>
  </si>
  <si>
    <t>2020730010053 - 2024730010077</t>
  </si>
  <si>
    <r>
      <rPr>
        <b/>
        <sz val="12"/>
        <color theme="1"/>
        <rFont val="Arial"/>
        <family val="2"/>
      </rPr>
      <t xml:space="preserve">FISICO
</t>
    </r>
    <r>
      <rPr>
        <b/>
        <u/>
        <sz val="12"/>
        <color theme="1"/>
        <rFont val="Arial MT"/>
      </rPr>
      <t xml:space="preserve">PROG  </t>
    </r>
    <r>
      <rPr>
        <b/>
        <sz val="12"/>
        <color theme="1"/>
        <rFont val="Arial MT"/>
      </rPr>
      <t xml:space="preserve">
EJEC</t>
    </r>
  </si>
  <si>
    <r>
      <rPr>
        <b/>
        <u/>
        <sz val="12"/>
        <color theme="1"/>
        <rFont val="Arial MT"/>
      </rPr>
      <t>FINANCIERO</t>
    </r>
    <r>
      <rPr>
        <b/>
        <u/>
        <sz val="12"/>
        <color theme="1"/>
        <rFont val="Arial MT"/>
      </rPr>
      <t xml:space="preserve">
PROG  
OBLIGADO</t>
    </r>
  </si>
  <si>
    <r>
      <rPr>
        <b/>
        <sz val="12"/>
        <color theme="1"/>
        <rFont val="Arial"/>
        <family val="2"/>
      </rPr>
      <t xml:space="preserve">410305007: </t>
    </r>
    <r>
      <rPr>
        <sz val="12"/>
        <color theme="1"/>
        <rFont val="Arial"/>
        <family val="2"/>
      </rPr>
      <t>Realizar un programa que articule de manera interinstitucional la construcción o adecuación de infraestructura de una Casa de Cultura Gitana.</t>
    </r>
  </si>
  <si>
    <t>1.1.1 Gestionar y/o apoyar de manera interinstitucional la entrega de un espacio fisico para el  funcionamiento de la casa Gitana de la Cultura en la ciudad de ibague</t>
  </si>
  <si>
    <t>1.1.2 Realizar seguimiento al plan de trabajo implementado para llevar a cabo la entrega de un espacio fisico para el  funcionamiento de la casa Gitana de la Cultura en la ciudad de ibague</t>
  </si>
  <si>
    <r>
      <rPr>
        <b/>
        <sz val="12"/>
        <color theme="1"/>
        <rFont val="Arial"/>
        <family val="2"/>
      </rPr>
      <t xml:space="preserve">META DE RESULTADO  No.1  </t>
    </r>
    <r>
      <rPr>
        <sz val="12"/>
        <color theme="1"/>
        <rFont val="Arial"/>
        <family val="2"/>
      </rPr>
      <t>410305007 - Comunidades étnicas con acompañamiento comunitario</t>
    </r>
  </si>
  <si>
    <r>
      <rPr>
        <b/>
        <sz val="12"/>
        <color theme="1"/>
        <rFont val="Arial"/>
        <family val="2"/>
      </rPr>
      <t>OBSERVACIONES:</t>
    </r>
    <r>
      <rPr>
        <b/>
        <sz val="12"/>
        <color rgb="FFFF0000"/>
        <rFont val="Arial MT"/>
      </rPr>
      <t xml:space="preserve"> </t>
    </r>
  </si>
  <si>
    <t>SECRETARIA DE DESARROLLO SOCIAL COMUNITARIO</t>
  </si>
  <si>
    <t>Número de eventos</t>
  </si>
  <si>
    <t>Número atenciones realizadas</t>
  </si>
  <si>
    <t>Número de personas atendidas</t>
  </si>
  <si>
    <t>Número de mesas apoyadas</t>
  </si>
  <si>
    <t>Número de gestiones</t>
  </si>
  <si>
    <t>Número de seguimiento</t>
  </si>
  <si>
    <t xml:space="preserve">SECRETARÍA / ENTIDAD: DESARROLLO SOCIAL COMUNITARIO                                           </t>
  </si>
  <si>
    <t xml:space="preserve">GRUPO: DIRECCION DE MUJER, GÉNERO Y DIVERSIDAD SEXUAL </t>
  </si>
  <si>
    <t>CODIGO PRESUPUESTAL:  2.11.3.2.02.02.009                                           RUBROS: SERVICIOS PARA LA COMUNIDAD, SOCIALES Y PERSONALES</t>
  </si>
  <si>
    <t>CODIGO PRESUPUESTAL: 2.11.3.2.02.01.004                                            RUBROS: PRODUCTOS METÁLICOS, MAQUINARIA Y EQUIPO</t>
  </si>
  <si>
    <t>CODIGO PRESUPUESTAL: 2.11.3.2.02.01.002                                         RUBROS: PRODUCTOS ALIMENTICIOS, BEBIDAS Y TABACO; TEXTILES, PRENDAS DE VESTIR Y PRODUCTOS DE CUERO</t>
  </si>
  <si>
    <t>2.1.1 Acompañar procesos de postulación de proyectos productivos de mujeres para acceso a recursos (economicos, fisicos, formación y/o comercializacion )</t>
  </si>
  <si>
    <t xml:space="preserve">Mujeres con proyectos productivos acompañadas </t>
  </si>
  <si>
    <t>2.1.2 Apoyar la formulacion de proyectos productivos para mujeres.</t>
  </si>
  <si>
    <t>Proyectos productivos formulados</t>
  </si>
  <si>
    <t xml:space="preserve">2.1.3 Generar estrategias de apoyo para proyectos productivos de mujeres en busca de su independencia economica. </t>
  </si>
  <si>
    <t xml:space="preserve">Estrategias de apoyo implmentadas </t>
  </si>
  <si>
    <t xml:space="preserve">4.1.1 Contar con espacios rosa para las mujeres del municipio de Ibagué </t>
  </si>
  <si>
    <t xml:space="preserve">Espacio adecuado </t>
  </si>
  <si>
    <t xml:space="preserve">4.1.2 Implementar estrategia de articulacion intersitucional para la atencion de mujeres en las casas rosas descentralizando la oferta de la administracion. </t>
  </si>
  <si>
    <t xml:space="preserve">Estrategia de articulacion implementada </t>
  </si>
  <si>
    <t xml:space="preserve">4.1.3 Diseñar e implementar programas de capacitacion y empoderamiento femenino. </t>
  </si>
  <si>
    <t xml:space="preserve">Programas implementados </t>
  </si>
  <si>
    <t xml:space="preserve">4.1.4 Orientar y atender psicosocial y juridamente a las mujeres del municipio. </t>
  </si>
  <si>
    <t xml:space="preserve">Mujeres Atendidas </t>
  </si>
  <si>
    <t xml:space="preserve">4.1.5 Implementar las casas rosa </t>
  </si>
  <si>
    <t>Espacio en funcionamiento</t>
  </si>
  <si>
    <t xml:space="preserve">5.1.1 Realizar articulacíon interinstitucional para el funcionamiento de la casa refugio para mujeres victimas de violencia. </t>
  </si>
  <si>
    <t xml:space="preserve">5.1.2 Prestar la medida de atencion requerida según la ley  mujeres victimas de violencia según la decision de la autoridad competente. </t>
  </si>
  <si>
    <t>5.1.3 Implementar la Casa Refugio</t>
  </si>
  <si>
    <t xml:space="preserve">Casa Refugio implementada </t>
  </si>
  <si>
    <t>6.1.1 Conmemorar y exaltar mediante acciones de impacto a las mujeres del municipo de Ibague</t>
  </si>
  <si>
    <t xml:space="preserve">Eventos de conmemoracion realizados </t>
  </si>
  <si>
    <t>6.1.2 Conmemorar y exaltar mediante acciones de impacto a las mujeres del  poblacion LGBTIQ+</t>
  </si>
  <si>
    <t xml:space="preserve">7.1.3 Implementar la estrategia de articulacion interinstitucional para operar la oferta institucional alrededor de las mujeres cuidadoras </t>
  </si>
  <si>
    <t>Estrategia Implementada</t>
  </si>
  <si>
    <t xml:space="preserve">
MUJERES VICTIMAS DE VIOLENCIA INTRAFAMILIAR</t>
  </si>
  <si>
    <t xml:space="preserve">MUJERES VICTIMAS </t>
  </si>
  <si>
    <t xml:space="preserve">NOMBRE: CAROLINA HURTADO BARRERA
SECRETARIA DE DESARROLLO SOCIAL COMUNITARIO </t>
  </si>
  <si>
    <t xml:space="preserve">MUJERES VICTIMAS DE VIOLENCIA DE PAREJA 
</t>
  </si>
  <si>
    <t>FIRMA</t>
  </si>
  <si>
    <t xml:space="preserve">MUJERES CUIDADORAS ATENDIDAS MEDIANTE ESTRATEGIA INTEGRAL </t>
  </si>
  <si>
    <t>BENEFICIARAS DE LA OFERTA INSTITUCIONAL</t>
  </si>
  <si>
    <t xml:space="preserve">NOMBRE: ALEJANDRA VILLANUEVA ARENAS
DIRECTORA DE MUJER, GÉNERO Y DIVERSIDAD SEXUAL </t>
  </si>
  <si>
    <t xml:space="preserve">OBSERVACIONES: </t>
  </si>
  <si>
    <t>CODIGO PRESUPUESTAL:          2.11.3.2.02.02.009                                             RUBROS: SERVICIOS PARA LA COMUNIDAD, SOCIALES Y PERSONALES</t>
  </si>
  <si>
    <t>1.1.1 Orientar psicosocial y jurídicamente a mujeres en riesgo y/o victimas de cualquier tipo de  violencia.</t>
  </si>
  <si>
    <t xml:space="preserve">Mujeres orientadas psicologica y juridicamente  </t>
  </si>
  <si>
    <t>1.1.2 Implementar estrategias de prevención de violencia de género contra las mujeres.</t>
  </si>
  <si>
    <t>Estrategia de prevencion implementada</t>
  </si>
  <si>
    <t>1.1.3 Implementar la ruta de atención para las mujeres victimas de violencia cuando se requiera en articulación interinstitucional</t>
  </si>
  <si>
    <t>Ruta establecida e implementada</t>
  </si>
  <si>
    <t>1.1.1 Orientar psicosocial y jurídicamente a la población LGBTIQ+ en riesgo y/o victimas de cualquier tipo de  violencia.</t>
  </si>
  <si>
    <t xml:space="preserve">Poblacion LGBTIQ+ orientada psicologica y juridicamente  </t>
  </si>
  <si>
    <t>1.1.2 Implementar estrategias de prevención de violencia de género contra la población LGBTIQ+.</t>
  </si>
  <si>
    <t>1.1.3 Implementar la ruta de atención para población LGBTIQ+ victimas de violencia cuando se requiera en articulación interinstitucional</t>
  </si>
  <si>
    <t>2.1.1 Implementar estrategia integral de articulación interinstitucional para la implementación y seguimiento de la politica pública LGBTI</t>
  </si>
  <si>
    <t xml:space="preserve">2.1.2 Realizar la evaluacion, diagnostico y actualización de la politica publica de mujer y equidad de género. </t>
  </si>
  <si>
    <t xml:space="preserve">Politica Publica Actualizada/Reformulada </t>
  </si>
  <si>
    <t xml:space="preserve">2.1.3 Implementar estrategia integral de articulación interinstitucional para la implementación y seguimiento de la politica pública de Mujer	</t>
  </si>
  <si>
    <t>1.1.1 Acompañar procesos de postulación de proyectos productivos de la poblacion LGBTIQ+  para acceso a recursos (economicos, fisicos, formación y/o comercializacion )</t>
  </si>
  <si>
    <t xml:space="preserve">Poblacion LGBTIQ+ con proyectos productivos acompañadas </t>
  </si>
  <si>
    <t>1..1.2 Apoyar la formulacion de proyectos productivos para la poblacion LGBTIQ+</t>
  </si>
  <si>
    <t>1.1.3 Propiciar y crear espacios para la comercializacion de productos elaborados en unidades productivas de poblacion LGBTIQ+</t>
  </si>
  <si>
    <t xml:space="preserve">Espacios creados </t>
  </si>
  <si>
    <t xml:space="preserve">1.1.4 Generar estrategias de apoyo para proyectos productivos de la Poblacion LGBTIQ+ en busca de su independencia economica. </t>
  </si>
  <si>
    <t>Estrategia implementada</t>
  </si>
  <si>
    <t>GRUPO: DIRECCIÓN DE INFANCIA, ADOLESCENCIA Y JUVENTUD</t>
  </si>
  <si>
    <t>01-01-2024- 31-12-2024</t>
  </si>
  <si>
    <t>FECHA DE  SEGUIMIENTO: 31-12-2024</t>
  </si>
  <si>
    <t xml:space="preserve">LINEA ESTRATEGICA: </t>
  </si>
  <si>
    <t>Objetivos: Mejorar la atención prioritaria y oportuna para los niños, niñas y adolescentes del municipio de Ibagué.</t>
  </si>
  <si>
    <t xml:space="preserve">SECTOR: </t>
  </si>
  <si>
    <t>41-INCLUSIÓN SOCIAL Y RECONCILIACIÓN</t>
  </si>
  <si>
    <t>4102- Desarrollo integral de la primera infancia a la juventud, y fortalecimiento de las capacidades de las familias de niñas, niños y adolescentes</t>
  </si>
  <si>
    <t>DESARROLLO INTEGRAL DE LOS CONSTRUCTORES DEL MAÑANA EN LA CIUDAD DE IBAGUÉ, TOLIMA</t>
  </si>
  <si>
    <t>2024730010021</t>
  </si>
  <si>
    <t>CODIGO PRESUPUESTAL:                                                                                                     RUBROS:</t>
  </si>
  <si>
    <t>2.11.3.2.01.01.003.03.02 -2.11.3.2.02.02.006-2.11.3.2.02.02.009</t>
  </si>
  <si>
    <t xml:space="preserve">410205202 - Realizar entrega de ayuda alimentaria a los niños, niñas, adolescentes y jóvenes vulnerables del Municipio de Ibagué    </t>
  </si>
  <si>
    <t xml:space="preserve">1.1.1 Actividad 1: Levantar información sobre la población de mujeres gestantes y/o niños con alimentación complementaria a beneficia </t>
  </si>
  <si>
    <t>1.1.3 Actividad 3: Entregar kit nutricional a mujeres gestantes, madres lactantes y/o NNA con problemas asociados a la desnutrición aguda.</t>
  </si>
  <si>
    <t xml:space="preserve">1.1.4 Actividad  Realizar valoración nutricional a través de la toma de medidas antropométricas y diagnóstico del estado nutricional de la población beneficiada </t>
  </si>
  <si>
    <t>1.1.5 Realizar capacitaciones en Buenas Prácticas, hábitos, estilos de vida saludable y pautas de crianza a los padres de los beneficiarios</t>
  </si>
  <si>
    <t xml:space="preserve">410204600-  Promover habilidades de liderazgo en niñas, niños y adolescentes a través de ejercicios de participación ciudadana, responsabilidad y bien común   </t>
  </si>
  <si>
    <t xml:space="preserve">2.1.2 Actividad 7: Realizar talleres, foros, conversatorios, sobre la participación de niños niñas y adolescentes </t>
  </si>
  <si>
    <t xml:space="preserve">2.1.3 Actividad 8: Apoyar logística y operativamente el funcionamiento de la mesa de participación de niños, niñas y adolescentes </t>
  </si>
  <si>
    <t>2.1.4 Realizar acompañamiento y seguimiento a la mesa de participación de niños, niñas y adolescentes.</t>
  </si>
  <si>
    <t>Atencion niños nilñas y adolescentes vulnerables</t>
  </si>
  <si>
    <t>META DE RESULTADO  No. 1800 NNA</t>
  </si>
  <si>
    <t>NOMBRE: IVAN ALFREDO QUESADA AMAYA</t>
  </si>
  <si>
    <t>META DE RESULTADO  No.</t>
  </si>
  <si>
    <t xml:space="preserve">FIRMA
</t>
  </si>
  <si>
    <t>DIRECTORA
NOMBRE: GLORIA IVONNE HURTADO MUÑOZ</t>
  </si>
  <si>
    <t>GRUPO:  DIRECCIÓN DE INFANCIA, ADOLESCENCIA Y JUVENTUD</t>
  </si>
  <si>
    <t>CONTRIBUCIÓN CON EL RESTABLECIMIENTO DE LOS DERECHOS DE LOS NIÑOS, NIÑAS Y ADOLESCENTES EN EL MUNICIPIO DE IBAGUÉ, TOLIMA</t>
  </si>
  <si>
    <t>2024730010059</t>
  </si>
  <si>
    <t xml:space="preserve">CODIGO PRESUPUESTAL:                                                       RUBROS: </t>
  </si>
  <si>
    <t>2.11.3.2.01.01.003.03.02 -2.11.3.2.02.02.005-2.11.3.2.02.02.006-2.11.3.2.02.02.009</t>
  </si>
  <si>
    <t>410204600-Desarrollar campañas que nos permitan mitigar la vulneración de derechos de los NNAJ y sus familias</t>
  </si>
  <si>
    <t>2.1.1 Identificar las familias a beneficiar con la Estrategia de fortalecimiento familiar</t>
  </si>
  <si>
    <t>2.1.2 Diseñar la estrategia de fortalecimiento familiar</t>
  </si>
  <si>
    <t>2.1.5 Realizar campañas de sensibilización y capacitación orientadas a la generación de habilidades de autoprotección y autocuidado, dirigida a niños, niñas y adolescentes</t>
  </si>
  <si>
    <t>2.1.7 Realizar entrega de auxilios funerarios</t>
  </si>
  <si>
    <t>2.1.8 Diseñar y difundir material POP, para la socialización y difusión de la Ruta Integral de Atenciones</t>
  </si>
  <si>
    <t>2.1.9 Socializar la Ruta Integral de Atenciones</t>
  </si>
  <si>
    <t>2.1.10 Identificar y caracterizar la población en riesgo de trabajo infantil y/o población vulnerable</t>
  </si>
  <si>
    <t>2.1.12 Realizar actividades educativas, pedagógicos, recreativas, culturales, de formación y/o capacitación dirigidas a niños, niñas y adolescentes del municipio</t>
  </si>
  <si>
    <t>2.1.13 Realizar talleres y/o capacitaciones y/o actividades psicosociales tanto a los beneficiarios del programa, como a su núcleo familia</t>
  </si>
  <si>
    <t>410205202-Contribuir al restablecimiento de los derechos de NNA. proporcionando cuidado, estadía y apoyo psicosocial en un entorno seguro y protector.</t>
  </si>
  <si>
    <t>1.1.1 Acompañar y asesorar la implementación y operatividad del hogar de paso.</t>
  </si>
  <si>
    <t>1.1.2 Gestionar y/o apoyar la realizacion de un plan de trabajo para las modificaciones de los diferentes centro de atencion a NNA</t>
  </si>
  <si>
    <t>Objetivos: Mejorar la atención prioritaria y oportuna para los adolescentes del municipio de Ibagué.</t>
  </si>
  <si>
    <t>DESARROLLO INTEGRAL DE LA JUVENTUD, Y EL FORTALECIMIENTO DE LAS CAPACIDADES DE SUS FAMILIAS EN EL MUNICIPIO DE IBAGUÉ, TOLIMA</t>
  </si>
  <si>
    <t>20247300 10019</t>
  </si>
  <si>
    <t>CODIGO PRESUPUESTAL:                                                       RUBROS:</t>
  </si>
  <si>
    <t xml:space="preserve">2.11.3.2.01.01.003.03.02 -2.11.3.2.02.02.009-2.11.3.2.02.01.004 </t>
  </si>
  <si>
    <t>410204502 - Fortalecer y acompañar el desarrollo de habilidades y/o capacidades para el trabajo y vocación empresarial a través de la implementación del laboratorio empresarial juvenil.</t>
  </si>
  <si>
    <t xml:space="preserve">1.1.2 Actividad Realizar talleres y/o capacitaciones y/o actividades a jóvenes emprendedores </t>
  </si>
  <si>
    <t xml:space="preserve">1.1.4 Actividad Realizar convocatorias de estímulos municipales Juveniles </t>
  </si>
  <si>
    <t>410204200-Diseñar e implementar campañas articuladas para promover acciones para el buen uso del tiempo libre a través de estrategias de recreación, deporte, arte y entre otras; centrándose en la orientación vocacional donde los jóvenes potencien sus talentos, intereses y habilidades. Además de realizar orientaciones con respecto a la salud sexual y reproductiva</t>
  </si>
  <si>
    <t xml:space="preserve">2.1.1 Actividad: Realizar actividades culturales, artísticas y recreacionales para los jóvenes </t>
  </si>
  <si>
    <t xml:space="preserve">2.1.2 Actividad Acompañar y asesorar psicosocial y jurídicamente a los jóvenes del municipio </t>
  </si>
  <si>
    <t xml:space="preserve">2.1.4 Actividad  Apoyar propuestas sociales-culturales de organizaciones juveniles (talleres, campañas, sensibilización) </t>
  </si>
  <si>
    <t xml:space="preserve">2.1.5 Actividad  Realizar entrega de auxilios funerarios </t>
  </si>
  <si>
    <t xml:space="preserve">2.1.6 Actividad  Realizar actividades y/o eventos enfocados en la generación de habilidades de autoprotección y autocuidado </t>
  </si>
  <si>
    <t xml:space="preserve">2.1.7 Actividad  Diseñar la estrategia de atención, orientación y seguimiento psicológico. </t>
  </si>
  <si>
    <t xml:space="preserve">2.1.8 Actividad  Socializar la Ruta de atención mental del municipio </t>
  </si>
  <si>
    <t>Reactivación y creación de los observatorios de primera infancia, infancia, adolescencia y juventud.</t>
  </si>
  <si>
    <t xml:space="preserve">4.1.1 Actividad Modificar y realizar seguimiento de la política publica de Juventud </t>
  </si>
  <si>
    <t>410203501-Modificación de la Política Pública de Juventud en Ibagué: realizaremos la revisión, implementación y evaluación de la política pública de juventudes, que promueva la generación de oportunidades para la juventud Ibaguereña y la eliminación de barreras para su desarrollo garantizando el goce efectivo de sus derechos.</t>
  </si>
  <si>
    <t xml:space="preserve">5.1.2 Actividad  Actualizar permanentemente el observatorio de juventudes </t>
  </si>
  <si>
    <t xml:space="preserve">5.1.3 Actividad  Actualizar permanentemente el observatorio de Primera Infancia </t>
  </si>
  <si>
    <t xml:space="preserve">5.1.4 Actividad 21: Actualizar permanentemente el observatorio de Infancia y Adolescencia </t>
  </si>
  <si>
    <t>Atencion a Jovenes vulnerables</t>
  </si>
  <si>
    <t>META DE RESULTADO  No. 400 JOVENES</t>
  </si>
  <si>
    <t>NUMERO</t>
  </si>
  <si>
    <t xml:space="preserve">META DE RESULTADO  No. </t>
  </si>
  <si>
    <t>OBSERVACIONES: Estas actividades no se desarrollaron en la vigencia, teniendo en cuenta que hubo demoras en el trámite contractual  2.1.11 adecuación y mantenimiento de la casa de juventudes - 2.1.12 Adecuacion y mantenimiento del vehiculo oficial - 2.1.13 apoyo e incentivos para organizaciones juveniles, 2.1.3 Actividad  Crear y/o fortalecer los centros de atención Integral para los jóvenes del municipio.</t>
  </si>
  <si>
    <t>INCLUSIÓN SOCIAL Y RECONCILIACIÓN</t>
  </si>
  <si>
    <t xml:space="preserve">CULTURA Y SOCIEDAD PARA TODOS </t>
  </si>
  <si>
    <t>4103- INCLUSIÓN SOCIAL Y PRODUCTIVA PARA LA POBLACIÓN EN SITUACION DE VULNERABILIDAD</t>
  </si>
  <si>
    <t>IMPLEMENTACIÓN DE ACCIONES PARA EL EMPODERAMIENTO SOCIAL Y ECONÓMICO DE POBLACION LGBTIQ+ EN LA CIUDAD DE IBAGUÉ, TOLIMA</t>
  </si>
  <si>
    <t xml:space="preserve">GOBERNABILIDAD PARA TODOS </t>
  </si>
  <si>
    <t xml:space="preserve">GOBIERNO TERRITORIAL </t>
  </si>
  <si>
    <t>4501- FORTALECIMIENTO DE LA CONVIVENCIA Y LA SEGURIDAD CIUDADANA</t>
  </si>
  <si>
    <t>COMPROMISO CON LA SEGURIDAD DE LA POBLACION LGBTIQ+ EN EL MUNICIPIO DE   IBAGUÉ, TOLIMA</t>
  </si>
  <si>
    <t>COMPROMISO CON LA SEGURIDAD DE LA MUJER EN EL MUNICIPIO DE   IBAGUÉ, TOLIMA</t>
  </si>
  <si>
    <t>IMPLEMENTACIÓN DE ACCIONES PARA EL EMPODERAMIENTO SOCIAL Y ECONÓMICO DE LAS MUJERES EN LA CIUDAD DE IBAGUÉ, TOLIMA</t>
  </si>
  <si>
    <t>Programa 4103 – Inclusión social y productiva para la población en situación de vulnerabilidad</t>
  </si>
  <si>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</si>
  <si>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color theme="1"/>
        <rFont val="Arial"/>
        <family val="2"/>
      </rPr>
      <t>FOR-08-PRO-PET-01</t>
    </r>
  </si>
  <si>
    <r>
      <t>Version:</t>
    </r>
    <r>
      <rPr>
        <sz val="11"/>
        <color theme="1"/>
        <rFont val="Arial"/>
        <family val="2"/>
      </rPr>
      <t xml:space="preserve"> 01</t>
    </r>
  </si>
  <si>
    <r>
      <rPr>
        <b/>
        <sz val="11"/>
        <color theme="1"/>
        <rFont val="Arial"/>
        <family val="2"/>
      </rPr>
      <t>FORMATO:</t>
    </r>
    <r>
      <rPr>
        <sz val="11"/>
        <color theme="1"/>
        <rFont val="Arial"/>
        <family val="2"/>
      </rPr>
      <t xml:space="preserve"> PLAN DE ACCION</t>
    </r>
  </si>
  <si>
    <r>
      <t xml:space="preserve">Fecha: </t>
    </r>
    <r>
      <rPr>
        <sz val="11"/>
        <color theme="1"/>
        <rFont val="Arial"/>
        <family val="2"/>
      </rPr>
      <t>31/08/2017</t>
    </r>
  </si>
  <si>
    <r>
      <t xml:space="preserve">Pagina: </t>
    </r>
    <r>
      <rPr>
        <sz val="11"/>
        <color theme="1"/>
        <rFont val="Arial"/>
        <family val="2"/>
      </rPr>
      <t>1 de  1</t>
    </r>
  </si>
  <si>
    <r>
      <t xml:space="preserve">FISICO
</t>
    </r>
    <r>
      <rPr>
        <b/>
        <u/>
        <sz val="11"/>
        <color theme="1"/>
        <rFont val="Arial"/>
        <family val="2"/>
      </rPr>
      <t xml:space="preserve">PROG  </t>
    </r>
    <r>
      <rPr>
        <b/>
        <sz val="11"/>
        <color theme="1"/>
        <rFont val="Arial"/>
        <family val="2"/>
      </rPr>
      <t xml:space="preserve">
EJEC</t>
    </r>
  </si>
  <si>
    <r>
      <rPr>
        <b/>
        <sz val="11"/>
        <color theme="1"/>
        <rFont val="Arial"/>
        <family val="2"/>
      </rPr>
      <t>FINANCIERO</t>
    </r>
    <r>
      <rPr>
        <b/>
        <u/>
        <sz val="11"/>
        <color theme="1"/>
        <rFont val="Arial"/>
        <family val="2"/>
      </rPr>
      <t xml:space="preserve">
PROG  
OBLIGADO</t>
    </r>
  </si>
  <si>
    <r>
      <rPr>
        <b/>
        <sz val="11"/>
        <rFont val="Arial"/>
        <family val="2"/>
      </rPr>
      <t>PROCESO:</t>
    </r>
    <r>
      <rPr>
        <sz val="1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</si>
  <si>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rFont val="Arial"/>
        <family val="2"/>
      </rPr>
      <t>FOR-08-PRO-PET-01</t>
    </r>
  </si>
  <si>
    <r>
      <t>Version:</t>
    </r>
    <r>
      <rPr>
        <sz val="11"/>
        <rFont val="Arial"/>
        <family val="2"/>
      </rPr>
      <t xml:space="preserve"> 01</t>
    </r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</si>
  <si>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DE ACCION</t>
    </r>
  </si>
  <si>
    <r>
      <t xml:space="preserve">Fecha: </t>
    </r>
    <r>
      <rPr>
        <sz val="11"/>
        <rFont val="Arial"/>
        <family val="2"/>
      </rPr>
      <t>31/08/2017</t>
    </r>
  </si>
  <si>
    <r>
      <t xml:space="preserve">Pagina: </t>
    </r>
    <r>
      <rPr>
        <sz val="11"/>
        <rFont val="Arial"/>
        <family val="2"/>
      </rPr>
      <t>1 de  1</t>
    </r>
  </si>
  <si>
    <r>
      <t>FECHA DE  SEGUIMIENTO:</t>
    </r>
    <r>
      <rPr>
        <sz val="11"/>
        <rFont val="Arial"/>
        <family val="2"/>
      </rPr>
      <t xml:space="preserve"> 30 DE SEPTIEMBRE DE 2024</t>
    </r>
  </si>
  <si>
    <r>
      <t xml:space="preserve">Objetivos: </t>
    </r>
    <r>
      <rPr>
        <sz val="11"/>
        <rFont val="Arial"/>
        <family val="2"/>
      </rPr>
      <t>MEJORAR LA ATENCIÓN PRIORITARIA Y OPORTUNA PARA LA POBLACION LGBTIQ+ DEL MUNICIPIO DE IBAGUE.</t>
    </r>
  </si>
  <si>
    <r>
      <t xml:space="preserve">CODIGO BPPIM: </t>
    </r>
    <r>
      <rPr>
        <sz val="11"/>
        <rFont val="Arial"/>
        <family val="2"/>
      </rPr>
      <t>2024730010018</t>
    </r>
  </si>
  <si>
    <r>
      <t xml:space="preserve">FISICO
</t>
    </r>
    <r>
      <rPr>
        <b/>
        <u/>
        <sz val="11"/>
        <rFont val="Arial"/>
        <family val="2"/>
      </rPr>
      <t xml:space="preserve">PROG  </t>
    </r>
    <r>
      <rPr>
        <b/>
        <sz val="11"/>
        <rFont val="Arial"/>
        <family val="2"/>
      </rPr>
      <t xml:space="preserve">
EJEC</t>
    </r>
  </si>
  <si>
    <r>
      <rPr>
        <b/>
        <sz val="11"/>
        <rFont val="Arial"/>
        <family val="2"/>
      </rPr>
      <t>FINANCIERO</t>
    </r>
    <r>
      <rPr>
        <b/>
        <u/>
        <sz val="11"/>
        <rFont val="Arial"/>
        <family val="2"/>
      </rPr>
      <t xml:space="preserve">
PROG  
OBLIGADO</t>
    </r>
  </si>
  <si>
    <r>
      <rPr>
        <b/>
        <sz val="11"/>
        <rFont val="Arial"/>
        <family val="2"/>
      </rPr>
      <t>4103067-</t>
    </r>
    <r>
      <rPr>
        <sz val="11"/>
        <rFont val="Arial"/>
        <family val="2"/>
      </rPr>
      <t xml:space="preserve"> Realizar seguimiento a las politicas publicas de mujer y LGBTI</t>
    </r>
  </si>
  <si>
    <r>
      <rPr>
        <b/>
        <sz val="11"/>
        <rFont val="Arial"/>
        <family val="2"/>
      </rPr>
      <t>4103005-</t>
    </r>
    <r>
      <rPr>
        <sz val="11"/>
        <rFont val="Arial"/>
        <family val="2"/>
      </rPr>
      <t xml:space="preserve"> Brindar asistencia tecnica a unidades y/o proyectos productivos de la poblacion LGBTIQ+</t>
    </r>
  </si>
  <si>
    <r>
      <t xml:space="preserve">META DE RESULTADO  No.1  </t>
    </r>
    <r>
      <rPr>
        <sz val="11"/>
        <rFont val="Arial"/>
        <family val="2"/>
      </rPr>
      <t xml:space="preserve">DISMINUIR LAS MUJERES VICTIMAS DE VIOLENCIA INTRAFAMILIAR </t>
    </r>
  </si>
  <si>
    <r>
      <t xml:space="preserve">META DE RESULTADO  No.2  </t>
    </r>
    <r>
      <rPr>
        <sz val="11"/>
        <rFont val="Arial"/>
        <family val="2"/>
      </rPr>
      <t xml:space="preserve">DISMINUIR LAS MUJERES VICTIMAS DE VIOLENCIA DE PAREJA </t>
    </r>
  </si>
  <si>
    <r>
      <t xml:space="preserve">META DE RESULTADO  No.3  </t>
    </r>
    <r>
      <rPr>
        <sz val="11"/>
        <rFont val="Arial"/>
        <family val="2"/>
      </rPr>
      <t xml:space="preserve">AUMENTAR EL NUMERO DE CUIDADORAS BENEFICIDAS </t>
    </r>
  </si>
  <si>
    <r>
      <t xml:space="preserve">CODIGO BPPIM: </t>
    </r>
    <r>
      <rPr>
        <sz val="11"/>
        <rFont val="Arial"/>
        <family val="2"/>
      </rPr>
      <t>2024730010017</t>
    </r>
  </si>
  <si>
    <r>
      <rPr>
        <b/>
        <sz val="11"/>
        <rFont val="Arial"/>
        <family val="2"/>
      </rPr>
      <t>4501050-</t>
    </r>
    <r>
      <rPr>
        <sz val="11"/>
        <rFont val="Arial"/>
        <family val="2"/>
      </rPr>
      <t xml:space="preserve"> Atención integral y orientación a poblacion LGBTIQ+  en casos de violencia de género.</t>
    </r>
  </si>
  <si>
    <r>
      <rPr>
        <b/>
        <sz val="11"/>
        <rFont val="Arial"/>
        <family val="2"/>
      </rPr>
      <t xml:space="preserve">Objetivos: </t>
    </r>
    <r>
      <rPr>
        <sz val="11"/>
        <rFont val="Arial"/>
        <family val="2"/>
      </rPr>
      <t>MEJORAR LA ATENCIÓN PRIORITARIA Y OPORTUNA PARA MUJERES DEL MUNICIPIO DE IBAGU</t>
    </r>
  </si>
  <si>
    <r>
      <t xml:space="preserve">CODIGO BPPIM: </t>
    </r>
    <r>
      <rPr>
        <sz val="11"/>
        <rFont val="Arial"/>
        <family val="2"/>
      </rPr>
      <t>2024730010016</t>
    </r>
  </si>
  <si>
    <r>
      <rPr>
        <b/>
        <sz val="11"/>
        <rFont val="Arial"/>
        <family val="2"/>
      </rPr>
      <t>4501050-</t>
    </r>
    <r>
      <rPr>
        <sz val="11"/>
        <rFont val="Arial"/>
        <family val="2"/>
      </rPr>
      <t xml:space="preserve"> Atención integral y orientación a mujeres en casos de violencia de género.</t>
    </r>
  </si>
  <si>
    <r>
      <t>FECHA DE  SEGUIMIENTO:</t>
    </r>
    <r>
      <rPr>
        <sz val="11"/>
        <rFont val="Arial"/>
        <family val="2"/>
      </rPr>
      <t xml:space="preserve"> 30 DE DICIEMBRE DE 2024</t>
    </r>
  </si>
  <si>
    <r>
      <t xml:space="preserve">Objetivos: </t>
    </r>
    <r>
      <rPr>
        <sz val="11"/>
        <rFont val="Arial"/>
        <family val="2"/>
      </rPr>
      <t>MEJORAR LA ATENCIÓN PRIORITARIA Y OPORTUNA PARA MUJERES DEL MUNICIPIO DE IBAGUE</t>
    </r>
    <r>
      <rPr>
        <b/>
        <sz val="11"/>
        <rFont val="Arial"/>
        <family val="2"/>
      </rPr>
      <t>.</t>
    </r>
  </si>
  <si>
    <r>
      <t xml:space="preserve">CODIGO BPPIM: </t>
    </r>
    <r>
      <rPr>
        <sz val="11"/>
        <rFont val="Arial"/>
        <family val="2"/>
      </rPr>
      <t>2024730010015</t>
    </r>
  </si>
  <si>
    <r>
      <rPr>
        <b/>
        <sz val="11"/>
        <rFont val="Arial"/>
        <family val="2"/>
      </rPr>
      <t>4103008</t>
    </r>
    <r>
      <rPr>
        <sz val="11"/>
        <rFont val="Arial"/>
        <family val="2"/>
      </rPr>
      <t>: Brindar asistencia técnica a Unidades y/o proyectos productivos de mujeres</t>
    </r>
  </si>
  <si>
    <r>
      <rPr>
        <b/>
        <sz val="11"/>
        <rFont val="Arial"/>
        <family val="2"/>
      </rPr>
      <t xml:space="preserve">4103027 </t>
    </r>
    <r>
      <rPr>
        <sz val="11"/>
        <rFont val="Arial"/>
        <family val="2"/>
      </rPr>
      <t>-Adecuación de espacios para la atención integral de la mujer, mediante las casas rosas</t>
    </r>
  </si>
  <si>
    <r>
      <rPr>
        <b/>
        <sz val="11"/>
        <rFont val="Arial"/>
        <family val="2"/>
      </rPr>
      <t xml:space="preserve">4103027 </t>
    </r>
    <r>
      <rPr>
        <sz val="11"/>
        <rFont val="Arial"/>
        <family val="2"/>
      </rPr>
      <t>-Implementación de la casa refugio para mujeres víctimas de violencia</t>
    </r>
  </si>
  <si>
    <r>
      <rPr>
        <b/>
        <sz val="11"/>
        <rFont val="Arial"/>
        <family val="2"/>
      </rPr>
      <t xml:space="preserve">4103054. </t>
    </r>
    <r>
      <rPr>
        <sz val="11"/>
        <rFont val="Arial"/>
        <family val="2"/>
      </rPr>
      <t>Eventos y Conmemoraciones para Mujeres y Comunidad LGBTIQ +</t>
    </r>
  </si>
  <si>
    <r>
      <rPr>
        <b/>
        <sz val="11"/>
        <rFont val="Arial"/>
        <family val="2"/>
      </rPr>
      <t>4103052-</t>
    </r>
    <r>
      <rPr>
        <sz val="11"/>
        <rFont val="Arial"/>
        <family val="2"/>
      </rPr>
      <t xml:space="preserve"> Implementación del sistema de cuidado para cuidadores en Ibagué</t>
    </r>
  </si>
  <si>
    <t>FINANCIERO
PROG  
OBLIGADO</t>
  </si>
  <si>
    <r>
      <t xml:space="preserve">Objetivos:  </t>
    </r>
    <r>
      <rPr>
        <sz val="11"/>
        <color theme="1"/>
        <rFont val="Arial"/>
        <family val="2"/>
      </rPr>
      <t>Beneficiar a la población adulto mayor vulnerable por medio de la oferta institucional</t>
    </r>
  </si>
  <si>
    <r>
      <rPr>
        <b/>
        <sz val="11"/>
        <color theme="1"/>
        <rFont val="Arial"/>
        <family val="2"/>
      </rPr>
      <t>410401400:</t>
    </r>
    <r>
      <rPr>
        <sz val="11"/>
        <color theme="1"/>
        <rFont val="Arial"/>
        <family val="2"/>
      </rPr>
      <t xml:space="preserve"> Realizar dotacion en los centros día para la atención adecuada en adulto mayor</t>
    </r>
  </si>
  <si>
    <r>
      <rPr>
        <b/>
        <sz val="11"/>
        <color theme="1"/>
        <rFont val="Arial"/>
        <family val="2"/>
      </rPr>
      <t>410400800:</t>
    </r>
    <r>
      <rPr>
        <sz val="11"/>
        <color theme="1"/>
        <rFont val="Arial"/>
        <family val="2"/>
      </rPr>
      <t xml:space="preserve"> Brindar atención integral a los adultos mayores CBA con enfoque étnico diferencial</t>
    </r>
  </si>
  <si>
    <r>
      <rPr>
        <sz val="11"/>
        <color theme="1"/>
        <rFont val="Arial"/>
        <family val="2"/>
      </rPr>
      <t>Beneficiar a la población adulto mayor vulnerable por medio de la oferta institucional</t>
    </r>
    <r>
      <rPr>
        <b/>
        <sz val="11"/>
        <color theme="1"/>
        <rFont val="Arial"/>
        <family val="2"/>
      </rPr>
      <t xml:space="preserve">
</t>
    </r>
  </si>
  <si>
    <r>
      <t xml:space="preserve">META DE RESULTADO No.1 </t>
    </r>
    <r>
      <rPr>
        <sz val="11"/>
        <color theme="1"/>
        <rFont val="Arial"/>
        <family val="2"/>
      </rPr>
      <t>Mejorar la atencion por medio de la oferta intstitucionla a personas mayores en la ciudad de ibagué</t>
    </r>
  </si>
  <si>
    <r>
      <t>OBSERVACIONES:</t>
    </r>
    <r>
      <rPr>
        <b/>
        <sz val="11"/>
        <color rgb="FFFF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</si>
  <si>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410403400:</t>
    </r>
    <r>
      <rPr>
        <sz val="11"/>
        <color theme="1"/>
        <rFont val="Arial"/>
        <family val="2"/>
      </rPr>
      <t xml:space="preserve"> Implementar un programa para apoyar el funcionamiento y/o dotación de centros de atención de habitantes de calle.</t>
    </r>
  </si>
  <si>
    <r>
      <t xml:space="preserve">Objetivos:  </t>
    </r>
    <r>
      <rPr>
        <sz val="11"/>
        <color theme="1"/>
        <rFont val="Arial"/>
        <family val="2"/>
      </rPr>
      <t xml:space="preserve">Mejorar la inclusión social de la población habitante de calle en el municipio de Ibagué.                 </t>
    </r>
  </si>
  <si>
    <r>
      <rPr>
        <b/>
        <sz val="11"/>
        <color theme="1"/>
        <rFont val="Arial"/>
        <family val="2"/>
      </rPr>
      <t>410402600:</t>
    </r>
    <r>
      <rPr>
        <sz val="11"/>
        <color theme="1"/>
        <rFont val="Arial"/>
        <family val="2"/>
      </rPr>
      <t xml:space="preserve"> Realizar un programa de atención para población habitante de/en calle y mitigación de riesgo de habitanza de calle.</t>
    </r>
  </si>
  <si>
    <r>
      <t xml:space="preserve">META DE RESULTADO  No.1  </t>
    </r>
    <r>
      <rPr>
        <sz val="11"/>
        <color theme="1"/>
        <rFont val="Arial"/>
        <family val="2"/>
      </rPr>
      <t>Mejorar la calidad de vida de los habitantes de/en calle por medio de la oferta institucional</t>
    </r>
  </si>
  <si>
    <r>
      <rPr>
        <b/>
        <sz val="11"/>
        <color theme="1"/>
        <rFont val="Arial"/>
        <family val="2"/>
      </rPr>
      <t>410301700:</t>
    </r>
    <r>
      <rPr>
        <sz val="11"/>
        <color theme="1"/>
        <rFont val="Arial"/>
        <family val="2"/>
      </rPr>
      <t xml:space="preserve"> Brindar un alimento digno mediante de comedores comunitarios que beneficien a los adultos mayores del área urbana y rural del Municipio.</t>
    </r>
  </si>
  <si>
    <r>
      <t xml:space="preserve">META DE RESULTADO  No.1 </t>
    </r>
    <r>
      <rPr>
        <sz val="11"/>
        <color theme="1"/>
        <rFont val="Arial"/>
        <family val="2"/>
      </rPr>
      <t xml:space="preserve"> Personas mayores beneficiadas con raciones de alimentos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</si>
</sst>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$&quot;\ * #,##0.00_-;\-&quot;$&quot;\ * #,##0.00_-;_-&quot;$&quot;\ * &quot;-&quot;??_-;_-@_-"/>
    <numFmt numFmtId="43" formatCode="_-* #,##0.00_-;\-* #,##0.00_-;_-* &quot;-&quot;??_-;_-@_-"/>
    <numFmt numFmtId="165" formatCode="_(* #,##0.00_);_(* \(#,##0.00\);_(* &quot;-&quot;??_);_(@_)"/>
    <numFmt numFmtId="166" formatCode="&quot;$&quot;\ #,##0"/>
    <numFmt numFmtId="167" formatCode="_ &quot;$&quot;\ * #,##0.00_ ;_ &quot;$&quot;\ * \-#,##0.00_ ;_ &quot;$&quot;\ * &quot;-&quot;??_ ;_ @_ "/>
    <numFmt numFmtId="168" formatCode="_-&quot;$&quot;* #,##0.00_-;\-&quot;$&quot;* #,##0.00_-;_-&quot;$&quot;* &quot;-&quot;??_-;_-@"/>
    <numFmt numFmtId="169" formatCode="_ &quot;$&quot;\ * #,##0_ ;_ &quot;$&quot;\ * \-#,##0_ ;_ &quot;$&quot;\ * &quot;-&quot;??_ ;_ @_ "/>
    <numFmt numFmtId="170" formatCode="_-* #,##0_-;\-* #,##0_-;_-* &quot;-&quot;??_-;_-@"/>
    <numFmt numFmtId="171" formatCode="d/m/yyyy"/>
    <numFmt numFmtId="172" formatCode="#,##0.0_);\(#,##0.0\)"/>
    <numFmt numFmtId="173" formatCode="0.0%"/>
    <numFmt numFmtId="174" formatCode="_-&quot;$&quot;\ * #,##0_-;\-&quot;$&quot;\ * #,##0_-;_-&quot;$&quot;\ * &quot;-&quot;_-;_-@"/>
    <numFmt numFmtId="176" formatCode="_-&quot;$&quot;* #,##0.00_-;\-&quot;$&quot;* #,##0.00_-;_-&quot;$&quot;* &quot;-&quot;??_-;_-@_-"/>
    <numFmt numFmtId="177" formatCode="_-&quot;$&quot;* #,##0_-;\-&quot;$&quot;* #,##0_-;_-&quot;$&quot;* &quot;-&quot;_-;_-@_-"/>
    <numFmt numFmtId="178" formatCode="#,##0.000_);\(#,##0.000\)"/>
    <numFmt numFmtId="179" formatCode="_-&quot;$&quot;\ * #,##0_-;\-&quot;$&quot;\ * #,##0_-;_-&quot;$&quot;\ * &quot;-&quot;??_-;_-@_-"/>
    <numFmt numFmtId="180" formatCode="_-* #,##0_-;\-* #,##0_-;_-* &quot;-&quot;??_-;_-@_-"/>
  </numFmts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1"/>
      <name val="Calibri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 MT"/>
    </font>
    <font>
      <b/>
      <sz val="12"/>
      <color theme="1"/>
      <name val="Arial MT"/>
    </font>
    <font>
      <b/>
      <sz val="12"/>
      <color rgb="FFFF0000"/>
      <name val="Arial MT"/>
    </font>
    <font>
      <sz val="14"/>
      <color theme="1"/>
      <name val="Arial"/>
      <family val="2"/>
    </font>
    <font>
      <sz val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92D050"/>
      <name val="Arial"/>
      <family val="2"/>
    </font>
    <font>
      <b/>
      <u/>
      <sz val="1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6">
    <xf numFmtId="0" fontId="0" fillId="0" borderId="0"/>
    <xf numFmtId="0" fontId="18" fillId="0" borderId="20"/>
    <xf numFmtId="9" fontId="18" fillId="0" borderId="20" applyFont="0" applyFill="0" applyBorder="0" applyAlignment="0" applyProtection="0"/>
    <xf numFmtId="167" fontId="18" fillId="0" borderId="20" applyFont="0" applyFill="0" applyBorder="0" applyAlignment="0" applyProtection="0"/>
    <xf numFmtId="0" fontId="3" fillId="0" borderId="20"/>
    <xf numFmtId="9" fontId="3" fillId="0" borderId="20" applyFont="0" applyFill="0" applyBorder="0" applyAlignment="0" applyProtection="0"/>
    <xf numFmtId="177" fontId="3" fillId="0" borderId="20" applyFont="0" applyFill="0" applyBorder="0" applyAlignment="0" applyProtection="0"/>
    <xf numFmtId="44" fontId="2" fillId="0" borderId="20" applyFont="0" applyFill="0" applyBorder="0" applyAlignment="0" applyProtection="0"/>
    <xf numFmtId="9" fontId="2" fillId="0" borderId="20" applyFont="0" applyFill="0" applyBorder="0" applyAlignment="0" applyProtection="0"/>
    <xf numFmtId="0" fontId="2" fillId="0" borderId="20"/>
    <xf numFmtId="43" fontId="2" fillId="0" borderId="20" applyFont="0" applyFill="0" applyBorder="0" applyAlignment="0" applyProtection="0"/>
    <xf numFmtId="0" fontId="25" fillId="0" borderId="20"/>
    <xf numFmtId="165" fontId="28" fillId="0" borderId="20" applyFont="0" applyFill="0" applyBorder="0" applyAlignment="0" applyProtection="0"/>
    <xf numFmtId="44" fontId="1" fillId="0" borderId="20" applyFont="0" applyFill="0" applyBorder="0" applyAlignment="0" applyProtection="0"/>
    <xf numFmtId="9" fontId="1" fillId="0" borderId="20" applyFont="0" applyFill="0" applyBorder="0" applyAlignment="0" applyProtection="0"/>
    <xf numFmtId="0" fontId="1" fillId="0" borderId="20"/>
  </cellStyleXfs>
  <cellXfs count="785">
    <xf numFmtId="0" fontId="0" fillId="0" borderId="0" xfId="0"/>
    <xf numFmtId="0" fontId="4" fillId="0" borderId="0" xfId="0" applyFont="1"/>
    <xf numFmtId="1" fontId="4" fillId="0" borderId="0" xfId="0" applyNumberFormat="1" applyFont="1"/>
    <xf numFmtId="10" fontId="4" fillId="0" borderId="0" xfId="0" applyNumberFormat="1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7" fillId="0" borderId="12" xfId="0" applyFont="1" applyBorder="1"/>
    <xf numFmtId="2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/>
    </xf>
    <xf numFmtId="10" fontId="5" fillId="0" borderId="12" xfId="0" applyNumberFormat="1" applyFont="1" applyBorder="1"/>
    <xf numFmtId="0" fontId="5" fillId="0" borderId="8" xfId="0" applyFont="1" applyBorder="1"/>
    <xf numFmtId="2" fontId="7" fillId="0" borderId="0" xfId="0" applyNumberFormat="1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left" vertical="center" wrapText="1"/>
    </xf>
    <xf numFmtId="167" fontId="5" fillId="0" borderId="0" xfId="0" applyNumberFormat="1" applyFont="1" applyAlignment="1">
      <alignment vertical="center"/>
    </xf>
    <xf numFmtId="2" fontId="5" fillId="0" borderId="0" xfId="0" applyNumberFormat="1" applyFont="1"/>
    <xf numFmtId="167" fontId="5" fillId="0" borderId="0" xfId="0" applyNumberFormat="1" applyFont="1"/>
    <xf numFmtId="168" fontId="5" fillId="0" borderId="0" xfId="0" applyNumberFormat="1" applyFont="1"/>
    <xf numFmtId="3" fontId="5" fillId="3" borderId="12" xfId="0" applyNumberFormat="1" applyFont="1" applyFill="1" applyBorder="1" applyAlignment="1">
      <alignment horizontal="center" vertical="center"/>
    </xf>
    <xf numFmtId="166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169" fontId="5" fillId="3" borderId="12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2" fontId="4" fillId="0" borderId="0" xfId="0" applyNumberFormat="1" applyFont="1" applyAlignment="1">
      <alignment horizontal="left" vertical="top" wrapText="1"/>
    </xf>
    <xf numFmtId="167" fontId="4" fillId="0" borderId="0" xfId="0" applyNumberFormat="1" applyFont="1" applyAlignment="1">
      <alignment vertical="center"/>
    </xf>
    <xf numFmtId="2" fontId="4" fillId="0" borderId="0" xfId="0" applyNumberFormat="1" applyFont="1"/>
    <xf numFmtId="167" fontId="4" fillId="0" borderId="0" xfId="0" applyNumberFormat="1" applyFont="1"/>
    <xf numFmtId="168" fontId="4" fillId="0" borderId="0" xfId="0" applyNumberFormat="1" applyFont="1"/>
    <xf numFmtId="0" fontId="4" fillId="0" borderId="0" xfId="0" applyFont="1" applyAlignment="1">
      <alignment wrapText="1"/>
    </xf>
    <xf numFmtId="0" fontId="8" fillId="3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70" fontId="4" fillId="4" borderId="12" xfId="0" applyNumberFormat="1" applyFont="1" applyFill="1" applyBorder="1" applyAlignment="1">
      <alignment vertical="center"/>
    </xf>
    <xf numFmtId="170" fontId="10" fillId="0" borderId="12" xfId="0" applyNumberFormat="1" applyFont="1" applyBorder="1"/>
    <xf numFmtId="3" fontId="4" fillId="0" borderId="12" xfId="0" applyNumberFormat="1" applyFont="1" applyBorder="1" applyAlignment="1">
      <alignment horizontal="right" wrapText="1"/>
    </xf>
    <xf numFmtId="171" fontId="4" fillId="0" borderId="15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 wrapText="1"/>
    </xf>
    <xf numFmtId="170" fontId="10" fillId="0" borderId="15" xfId="0" applyNumberFormat="1" applyFont="1" applyBorder="1"/>
    <xf numFmtId="2" fontId="4" fillId="0" borderId="6" xfId="0" applyNumberFormat="1" applyFont="1" applyBorder="1" applyAlignment="1">
      <alignment vertical="center"/>
    </xf>
    <xf numFmtId="39" fontId="4" fillId="0" borderId="12" xfId="0" applyNumberFormat="1" applyFont="1" applyBorder="1" applyAlignment="1">
      <alignment vertical="center"/>
    </xf>
    <xf numFmtId="171" fontId="4" fillId="0" borderId="15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171" fontId="4" fillId="0" borderId="12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vertical="center"/>
    </xf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172" fontId="4" fillId="0" borderId="0" xfId="0" applyNumberFormat="1" applyFont="1"/>
    <xf numFmtId="39" fontId="4" fillId="0" borderId="0" xfId="0" applyNumberFormat="1" applyFont="1"/>
    <xf numFmtId="39" fontId="4" fillId="0" borderId="8" xfId="0" applyNumberFormat="1" applyFont="1" applyBorder="1"/>
    <xf numFmtId="170" fontId="4" fillId="0" borderId="0" xfId="0" applyNumberFormat="1" applyFont="1"/>
    <xf numFmtId="17" fontId="7" fillId="0" borderId="12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70" fontId="4" fillId="4" borderId="18" xfId="0" applyNumberFormat="1" applyFont="1" applyFill="1" applyBorder="1" applyAlignment="1">
      <alignment vertical="center"/>
    </xf>
    <xf numFmtId="172" fontId="8" fillId="0" borderId="12" xfId="0" applyNumberFormat="1" applyFont="1" applyBorder="1" applyAlignment="1">
      <alignment vertical="top" wrapText="1"/>
    </xf>
    <xf numFmtId="0" fontId="8" fillId="0" borderId="12" xfId="0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horizontal="right" wrapText="1"/>
    </xf>
    <xf numFmtId="1" fontId="4" fillId="3" borderId="12" xfId="0" applyNumberFormat="1" applyFont="1" applyFill="1" applyBorder="1" applyAlignment="1">
      <alignment vertical="center"/>
    </xf>
    <xf numFmtId="171" fontId="4" fillId="0" borderId="12" xfId="0" applyNumberFormat="1" applyFont="1" applyBorder="1" applyAlignment="1">
      <alignment horizontal="center" vertical="center"/>
    </xf>
    <xf numFmtId="169" fontId="8" fillId="4" borderId="12" xfId="0" applyNumberFormat="1" applyFont="1" applyFill="1" applyBorder="1" applyAlignment="1">
      <alignment horizontal="center" vertical="center" wrapText="1"/>
    </xf>
    <xf numFmtId="169" fontId="8" fillId="3" borderId="19" xfId="0" applyNumberFormat="1" applyFont="1" applyFill="1" applyBorder="1" applyAlignment="1">
      <alignment horizontal="center" vertical="center" wrapText="1"/>
    </xf>
    <xf numFmtId="169" fontId="8" fillId="3" borderId="12" xfId="0" applyNumberFormat="1" applyFont="1" applyFill="1" applyBorder="1" applyAlignment="1">
      <alignment horizontal="center" vertical="center" wrapText="1"/>
    </xf>
    <xf numFmtId="169" fontId="4" fillId="0" borderId="0" xfId="0" applyNumberFormat="1" applyFont="1"/>
    <xf numFmtId="0" fontId="10" fillId="0" borderId="12" xfId="0" applyFont="1" applyBorder="1" applyAlignment="1">
      <alignment horizontal="center" vertical="center" wrapText="1"/>
    </xf>
    <xf numFmtId="3" fontId="10" fillId="4" borderId="12" xfId="0" applyNumberFormat="1" applyFont="1" applyFill="1" applyBorder="1"/>
    <xf numFmtId="3" fontId="10" fillId="4" borderId="19" xfId="0" applyNumberFormat="1" applyFont="1" applyFill="1" applyBorder="1"/>
    <xf numFmtId="3" fontId="10" fillId="4" borderId="15" xfId="0" applyNumberFormat="1" applyFont="1" applyFill="1" applyBorder="1"/>
    <xf numFmtId="0" fontId="12" fillId="0" borderId="12" xfId="0" applyFont="1" applyBorder="1" applyAlignment="1">
      <alignment horizontal="center" vertical="center" wrapText="1"/>
    </xf>
    <xf numFmtId="170" fontId="10" fillId="4" borderId="15" xfId="0" applyNumberFormat="1" applyFont="1" applyFill="1" applyBorder="1"/>
    <xf numFmtId="170" fontId="8" fillId="4" borderId="12" xfId="0" applyNumberFormat="1" applyFont="1" applyFill="1" applyBorder="1" applyAlignment="1">
      <alignment vertical="center"/>
    </xf>
    <xf numFmtId="169" fontId="8" fillId="0" borderId="12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left" vertical="top" wrapText="1"/>
    </xf>
    <xf numFmtId="174" fontId="4" fillId="0" borderId="0" xfId="0" applyNumberFormat="1" applyFont="1"/>
    <xf numFmtId="0" fontId="8" fillId="0" borderId="12" xfId="0" applyNumberFormat="1" applyFont="1" applyBorder="1" applyAlignment="1">
      <alignment horizontal="center" vertical="center" wrapText="1"/>
    </xf>
    <xf numFmtId="0" fontId="30" fillId="0" borderId="21" xfId="1" applyFont="1" applyFill="1" applyBorder="1" applyAlignment="1">
      <alignment horizontal="center" vertical="center"/>
    </xf>
    <xf numFmtId="1" fontId="29" fillId="0" borderId="21" xfId="1" applyNumberFormat="1" applyFont="1" applyFill="1" applyBorder="1" applyAlignment="1">
      <alignment horizontal="center" vertical="center" wrapText="1"/>
    </xf>
    <xf numFmtId="0" fontId="30" fillId="0" borderId="21" xfId="1" applyFont="1" applyBorder="1" applyAlignment="1">
      <alignment horizontal="center" vertical="center"/>
    </xf>
    <xf numFmtId="1" fontId="29" fillId="0" borderId="21" xfId="1" applyNumberFormat="1" applyFont="1" applyBorder="1" applyAlignment="1">
      <alignment horizontal="center" vertical="center" wrapText="1"/>
    </xf>
    <xf numFmtId="0" fontId="30" fillId="6" borderId="21" xfId="1" applyFont="1" applyFill="1" applyBorder="1" applyAlignment="1">
      <alignment horizontal="center" vertical="center"/>
    </xf>
    <xf numFmtId="1" fontId="29" fillId="6" borderId="21" xfId="1" applyNumberFormat="1" applyFont="1" applyFill="1" applyBorder="1" applyAlignment="1">
      <alignment horizontal="center" vertical="center" wrapText="1"/>
    </xf>
    <xf numFmtId="1" fontId="30" fillId="0" borderId="21" xfId="1" applyNumberFormat="1" applyFont="1" applyBorder="1" applyAlignment="1">
      <alignment horizontal="center" vertical="center" wrapText="1"/>
    </xf>
    <xf numFmtId="0" fontId="30" fillId="0" borderId="38" xfId="1" applyFont="1" applyFill="1" applyBorder="1" applyAlignment="1">
      <alignment horizontal="center" vertical="center"/>
    </xf>
    <xf numFmtId="1" fontId="29" fillId="0" borderId="38" xfId="1" applyNumberFormat="1" applyFont="1" applyFill="1" applyBorder="1" applyAlignment="1">
      <alignment horizontal="center" vertical="center" wrapText="1"/>
    </xf>
    <xf numFmtId="0" fontId="29" fillId="0" borderId="20" xfId="9" applyFont="1"/>
    <xf numFmtId="0" fontId="26" fillId="0" borderId="20" xfId="1" applyFont="1"/>
    <xf numFmtId="179" fontId="26" fillId="0" borderId="20" xfId="7" applyNumberFormat="1" applyFont="1"/>
    <xf numFmtId="10" fontId="26" fillId="0" borderId="20" xfId="2" applyNumberFormat="1" applyFont="1"/>
    <xf numFmtId="0" fontId="30" fillId="0" borderId="20" xfId="1" applyFont="1"/>
    <xf numFmtId="0" fontId="29" fillId="0" borderId="20" xfId="1" applyFont="1"/>
    <xf numFmtId="0" fontId="30" fillId="0" borderId="21" xfId="1" applyFont="1" applyBorder="1"/>
    <xf numFmtId="2" fontId="30" fillId="0" borderId="20" xfId="1" applyNumberFormat="1" applyFont="1" applyAlignment="1">
      <alignment vertical="center"/>
    </xf>
    <xf numFmtId="2" fontId="30" fillId="0" borderId="21" xfId="1" applyNumberFormat="1" applyFont="1" applyBorder="1" applyAlignment="1">
      <alignment horizontal="center" vertical="center"/>
    </xf>
    <xf numFmtId="2" fontId="30" fillId="0" borderId="20" xfId="1" applyNumberFormat="1" applyFont="1" applyAlignment="1">
      <alignment horizontal="center" vertical="center" wrapText="1"/>
    </xf>
    <xf numFmtId="10" fontId="29" fillId="0" borderId="21" xfId="2" applyNumberFormat="1" applyFont="1" applyBorder="1"/>
    <xf numFmtId="0" fontId="29" fillId="0" borderId="32" xfId="1" applyFont="1" applyBorder="1"/>
    <xf numFmtId="2" fontId="30" fillId="0" borderId="20" xfId="1" applyNumberFormat="1" applyFont="1" applyAlignment="1">
      <alignment horizontal="center" vertical="center"/>
    </xf>
    <xf numFmtId="0" fontId="29" fillId="0" borderId="20" xfId="1" applyFont="1" applyAlignment="1">
      <alignment horizontal="center"/>
    </xf>
    <xf numFmtId="0" fontId="29" fillId="0" borderId="21" xfId="1" applyFont="1" applyBorder="1" applyAlignment="1">
      <alignment horizontal="center" vertical="center"/>
    </xf>
    <xf numFmtId="166" fontId="29" fillId="0" borderId="21" xfId="1" applyNumberFormat="1" applyFont="1" applyBorder="1" applyAlignment="1">
      <alignment horizontal="center" vertical="center" wrapText="1"/>
    </xf>
    <xf numFmtId="2" fontId="29" fillId="0" borderId="20" xfId="1" applyNumberFormat="1" applyFont="1" applyAlignment="1">
      <alignment vertical="center" wrapText="1"/>
    </xf>
    <xf numFmtId="167" fontId="29" fillId="0" borderId="20" xfId="3" applyFont="1" applyBorder="1" applyAlignment="1" applyProtection="1">
      <alignment vertical="center"/>
    </xf>
    <xf numFmtId="2" fontId="29" fillId="0" borderId="20" xfId="1" applyNumberFormat="1" applyFont="1"/>
    <xf numFmtId="167" fontId="29" fillId="0" borderId="20" xfId="3" applyFont="1" applyBorder="1"/>
    <xf numFmtId="176" fontId="29" fillId="0" borderId="20" xfId="1" applyNumberFormat="1" applyFont="1"/>
    <xf numFmtId="3" fontId="29" fillId="6" borderId="21" xfId="1" applyNumberFormat="1" applyFont="1" applyFill="1" applyBorder="1" applyAlignment="1">
      <alignment horizontal="center" vertical="center"/>
    </xf>
    <xf numFmtId="166" fontId="29" fillId="6" borderId="21" xfId="1" applyNumberFormat="1" applyFont="1" applyFill="1" applyBorder="1" applyAlignment="1">
      <alignment horizontal="center" vertical="center" wrapText="1"/>
    </xf>
    <xf numFmtId="0" fontId="30" fillId="0" borderId="25" xfId="1" applyFont="1" applyBorder="1" applyAlignment="1">
      <alignment vertical="center"/>
    </xf>
    <xf numFmtId="0" fontId="30" fillId="0" borderId="26" xfId="1" applyFont="1" applyBorder="1" applyAlignment="1">
      <alignment vertical="center"/>
    </xf>
    <xf numFmtId="0" fontId="29" fillId="6" borderId="21" xfId="1" applyFont="1" applyFill="1" applyBorder="1" applyAlignment="1">
      <alignment horizontal="center" vertical="center"/>
    </xf>
    <xf numFmtId="169" fontId="29" fillId="6" borderId="21" xfId="3" applyNumberFormat="1" applyFont="1" applyFill="1" applyBorder="1" applyAlignment="1">
      <alignment horizontal="center" vertical="center"/>
    </xf>
    <xf numFmtId="2" fontId="29" fillId="0" borderId="20" xfId="1" applyNumberFormat="1" applyFont="1" applyAlignment="1">
      <alignment vertical="center"/>
    </xf>
    <xf numFmtId="2" fontId="29" fillId="0" borderId="20" xfId="1" applyNumberFormat="1" applyFont="1" applyAlignment="1">
      <alignment horizontal="left" vertical="center" wrapText="1"/>
    </xf>
    <xf numFmtId="0" fontId="29" fillId="0" borderId="20" xfId="1" applyFont="1" applyAlignment="1">
      <alignment wrapText="1"/>
    </xf>
    <xf numFmtId="0" fontId="29" fillId="0" borderId="20" xfId="1" applyFont="1" applyAlignment="1">
      <alignment horizontal="left" wrapText="1"/>
    </xf>
    <xf numFmtId="179" fontId="30" fillId="6" borderId="21" xfId="7" applyNumberFormat="1" applyFont="1" applyFill="1" applyBorder="1" applyAlignment="1">
      <alignment horizontal="center" vertical="center"/>
    </xf>
    <xf numFmtId="10" fontId="30" fillId="6" borderId="21" xfId="2" applyNumberFormat="1" applyFont="1" applyFill="1" applyBorder="1" applyAlignment="1">
      <alignment horizontal="center" vertical="center"/>
    </xf>
    <xf numFmtId="0" fontId="30" fillId="0" borderId="21" xfId="1" applyFont="1" applyBorder="1" applyAlignment="1">
      <alignment horizontal="center" vertical="center" wrapText="1"/>
    </xf>
    <xf numFmtId="179" fontId="30" fillId="0" borderId="21" xfId="7" applyNumberFormat="1" applyFont="1" applyFill="1" applyBorder="1" applyAlignment="1" applyProtection="1">
      <alignment vertical="center"/>
    </xf>
    <xf numFmtId="2" fontId="29" fillId="0" borderId="21" xfId="2" applyNumberFormat="1" applyFont="1" applyFill="1" applyBorder="1" applyAlignment="1" applyProtection="1">
      <alignment vertical="center"/>
    </xf>
    <xf numFmtId="2" fontId="29" fillId="0" borderId="21" xfId="1" applyNumberFormat="1" applyFont="1" applyFill="1" applyBorder="1" applyAlignment="1">
      <alignment vertical="center"/>
    </xf>
    <xf numFmtId="14" fontId="29" fillId="0" borderId="21" xfId="7" applyNumberFormat="1" applyFont="1" applyFill="1" applyBorder="1" applyAlignment="1" applyProtection="1">
      <alignment horizontal="center" vertical="center"/>
    </xf>
    <xf numFmtId="14" fontId="29" fillId="0" borderId="21" xfId="1" applyNumberFormat="1" applyFont="1" applyFill="1" applyBorder="1" applyAlignment="1">
      <alignment horizontal="center" vertical="center"/>
    </xf>
    <xf numFmtId="0" fontId="29" fillId="0" borderId="20" xfId="1" applyFont="1" applyFill="1"/>
    <xf numFmtId="167" fontId="29" fillId="0" borderId="20" xfId="1" applyNumberFormat="1" applyFont="1" applyFill="1"/>
    <xf numFmtId="2" fontId="29" fillId="0" borderId="20" xfId="1" applyNumberFormat="1" applyFont="1" applyFill="1"/>
    <xf numFmtId="167" fontId="29" fillId="0" borderId="20" xfId="3" applyFont="1" applyFill="1" applyBorder="1"/>
    <xf numFmtId="176" fontId="29" fillId="0" borderId="20" xfId="1" applyNumberFormat="1" applyFont="1" applyFill="1"/>
    <xf numFmtId="179" fontId="29" fillId="0" borderId="21" xfId="7" applyNumberFormat="1" applyFont="1" applyFill="1" applyBorder="1" applyAlignment="1" applyProtection="1">
      <alignment vertical="center"/>
    </xf>
    <xf numFmtId="180" fontId="29" fillId="0" borderId="21" xfId="10" applyNumberFormat="1" applyFont="1" applyFill="1" applyBorder="1" applyAlignment="1" applyProtection="1">
      <alignment vertical="center"/>
    </xf>
    <xf numFmtId="179" fontId="30" fillId="0" borderId="21" xfId="1" applyNumberFormat="1" applyFont="1" applyFill="1" applyBorder="1" applyAlignment="1">
      <alignment vertical="center"/>
    </xf>
    <xf numFmtId="179" fontId="30" fillId="0" borderId="21" xfId="7" applyNumberFormat="1" applyFont="1" applyBorder="1" applyAlignment="1" applyProtection="1">
      <alignment vertical="center"/>
    </xf>
    <xf numFmtId="179" fontId="29" fillId="0" borderId="21" xfId="7" applyNumberFormat="1" applyFont="1" applyBorder="1" applyAlignment="1" applyProtection="1">
      <alignment vertical="center"/>
    </xf>
    <xf numFmtId="2" fontId="29" fillId="0" borderId="21" xfId="2" applyNumberFormat="1" applyFont="1" applyBorder="1" applyAlignment="1" applyProtection="1">
      <alignment vertical="center"/>
    </xf>
    <xf numFmtId="2" fontId="29" fillId="0" borderId="21" xfId="1" applyNumberFormat="1" applyFont="1" applyBorder="1" applyAlignment="1">
      <alignment vertical="center"/>
    </xf>
    <xf numFmtId="14" fontId="29" fillId="0" borderId="21" xfId="7" applyNumberFormat="1" applyFont="1" applyBorder="1" applyAlignment="1" applyProtection="1">
      <alignment horizontal="center" vertical="center"/>
    </xf>
    <xf numFmtId="14" fontId="29" fillId="0" borderId="21" xfId="1" applyNumberFormat="1" applyFont="1" applyBorder="1" applyAlignment="1">
      <alignment horizontal="center" vertical="center"/>
    </xf>
    <xf numFmtId="167" fontId="29" fillId="0" borderId="20" xfId="1" applyNumberFormat="1" applyFont="1"/>
    <xf numFmtId="10" fontId="29" fillId="0" borderId="21" xfId="2" applyNumberFormat="1" applyFont="1" applyBorder="1" applyAlignment="1">
      <alignment vertical="center"/>
    </xf>
    <xf numFmtId="179" fontId="30" fillId="6" borderId="21" xfId="7" applyNumberFormat="1" applyFont="1" applyFill="1" applyBorder="1" applyAlignment="1" applyProtection="1">
      <alignment vertical="center"/>
    </xf>
    <xf numFmtId="179" fontId="29" fillId="6" borderId="21" xfId="7" applyNumberFormat="1" applyFont="1" applyFill="1" applyBorder="1" applyAlignment="1" applyProtection="1">
      <alignment vertical="center"/>
    </xf>
    <xf numFmtId="2" fontId="29" fillId="6" borderId="21" xfId="2" applyNumberFormat="1" applyFont="1" applyFill="1" applyBorder="1" applyAlignment="1" applyProtection="1">
      <alignment vertical="center"/>
    </xf>
    <xf numFmtId="2" fontId="29" fillId="6" borderId="21" xfId="1" applyNumberFormat="1" applyFont="1" applyFill="1" applyBorder="1" applyAlignment="1">
      <alignment vertical="center"/>
    </xf>
    <xf numFmtId="0" fontId="29" fillId="6" borderId="20" xfId="1" applyFont="1" applyFill="1"/>
    <xf numFmtId="180" fontId="29" fillId="6" borderId="21" xfId="10" applyNumberFormat="1" applyFont="1" applyFill="1" applyBorder="1" applyAlignment="1" applyProtection="1">
      <alignment vertical="center"/>
    </xf>
    <xf numFmtId="180" fontId="29" fillId="0" borderId="21" xfId="10" applyNumberFormat="1" applyFont="1" applyBorder="1" applyAlignment="1" applyProtection="1">
      <alignment vertical="center"/>
    </xf>
    <xf numFmtId="10" fontId="29" fillId="0" borderId="21" xfId="2" applyNumberFormat="1" applyFont="1" applyFill="1" applyBorder="1" applyAlignment="1">
      <alignment vertical="center"/>
    </xf>
    <xf numFmtId="0" fontId="29" fillId="0" borderId="21" xfId="1" applyFont="1" applyBorder="1"/>
    <xf numFmtId="179" fontId="29" fillId="0" borderId="21" xfId="7" applyNumberFormat="1" applyFont="1" applyFill="1" applyBorder="1" applyAlignment="1">
      <alignment horizontal="left" vertical="center"/>
    </xf>
    <xf numFmtId="179" fontId="29" fillId="0" borderId="21" xfId="7" applyNumberFormat="1" applyFont="1" applyFill="1" applyBorder="1" applyProtection="1"/>
    <xf numFmtId="180" fontId="29" fillId="0" borderId="21" xfId="10" applyNumberFormat="1" applyFont="1" applyFill="1" applyBorder="1" applyProtection="1"/>
    <xf numFmtId="2" fontId="29" fillId="0" borderId="21" xfId="1" applyNumberFormat="1" applyFont="1" applyBorder="1"/>
    <xf numFmtId="10" fontId="29" fillId="0" borderId="21" xfId="2" applyNumberFormat="1" applyFont="1" applyFill="1" applyBorder="1" applyProtection="1"/>
    <xf numFmtId="172" fontId="29" fillId="0" borderId="21" xfId="1" applyNumberFormat="1" applyFont="1" applyBorder="1"/>
    <xf numFmtId="39" fontId="29" fillId="0" borderId="21" xfId="1" applyNumberFormat="1" applyFont="1" applyBorder="1"/>
    <xf numFmtId="39" fontId="29" fillId="0" borderId="20" xfId="1" applyNumberFormat="1" applyFont="1"/>
    <xf numFmtId="172" fontId="30" fillId="0" borderId="21" xfId="1" applyNumberFormat="1" applyFont="1" applyBorder="1" applyAlignment="1">
      <alignment vertical="top" wrapText="1"/>
    </xf>
    <xf numFmtId="0" fontId="30" fillId="0" borderId="21" xfId="1" applyFont="1" applyBorder="1" applyAlignment="1">
      <alignment horizontal="left" vertical="center"/>
    </xf>
    <xf numFmtId="37" fontId="30" fillId="0" borderId="21" xfId="1" applyNumberFormat="1" applyFont="1" applyBorder="1" applyAlignment="1">
      <alignment horizontal="left" vertical="top"/>
    </xf>
    <xf numFmtId="172" fontId="30" fillId="0" borderId="21" xfId="1" applyNumberFormat="1" applyFont="1" applyBorder="1" applyAlignment="1">
      <alignment horizontal="left" vertical="top"/>
    </xf>
    <xf numFmtId="179" fontId="29" fillId="0" borderId="20" xfId="7" applyNumberFormat="1" applyFont="1"/>
    <xf numFmtId="179" fontId="29" fillId="0" borderId="20" xfId="7" applyNumberFormat="1" applyFont="1" applyBorder="1"/>
    <xf numFmtId="10" fontId="29" fillId="0" borderId="20" xfId="2" applyNumberFormat="1" applyFont="1" applyBorder="1"/>
    <xf numFmtId="179" fontId="29" fillId="0" borderId="20" xfId="1" applyNumberFormat="1" applyFont="1"/>
    <xf numFmtId="10" fontId="29" fillId="0" borderId="20" xfId="2" applyNumberFormat="1" applyFont="1"/>
    <xf numFmtId="0" fontId="30" fillId="0" borderId="20" xfId="1" applyFont="1" applyAlignment="1">
      <alignment horizontal="center" vertical="center"/>
    </xf>
    <xf numFmtId="0" fontId="30" fillId="0" borderId="20" xfId="9" applyFont="1" applyAlignment="1">
      <alignment vertical="center" wrapText="1"/>
    </xf>
    <xf numFmtId="179" fontId="29" fillId="0" borderId="20" xfId="7" applyNumberFormat="1" applyFont="1" applyAlignment="1">
      <alignment vertical="center"/>
    </xf>
    <xf numFmtId="179" fontId="29" fillId="0" borderId="21" xfId="3" applyNumberFormat="1" applyFont="1" applyFill="1" applyBorder="1"/>
    <xf numFmtId="179" fontId="30" fillId="0" borderId="21" xfId="3" applyNumberFormat="1" applyFont="1" applyFill="1" applyBorder="1"/>
    <xf numFmtId="179" fontId="26" fillId="0" borderId="20" xfId="7" applyNumberFormat="1" applyFont="1" applyFill="1"/>
    <xf numFmtId="0" fontId="27" fillId="0" borderId="20" xfId="1" applyFont="1"/>
    <xf numFmtId="0" fontId="27" fillId="0" borderId="21" xfId="1" applyFont="1" applyBorder="1"/>
    <xf numFmtId="2" fontId="27" fillId="0" borderId="20" xfId="1" applyNumberFormat="1" applyFont="1" applyAlignment="1">
      <alignment vertical="center"/>
    </xf>
    <xf numFmtId="2" fontId="27" fillId="0" borderId="21" xfId="1" applyNumberFormat="1" applyFont="1" applyBorder="1" applyAlignment="1">
      <alignment horizontal="center" vertical="center"/>
    </xf>
    <xf numFmtId="2" fontId="27" fillId="0" borderId="20" xfId="1" applyNumberFormat="1" applyFont="1" applyAlignment="1">
      <alignment horizontal="center" vertical="center" wrapText="1"/>
    </xf>
    <xf numFmtId="10" fontId="26" fillId="0" borderId="21" xfId="2" applyNumberFormat="1" applyFont="1" applyBorder="1"/>
    <xf numFmtId="0" fontId="26" fillId="0" borderId="32" xfId="1" applyFont="1" applyBorder="1"/>
    <xf numFmtId="2" fontId="27" fillId="0" borderId="20" xfId="1" applyNumberFormat="1" applyFont="1" applyAlignment="1">
      <alignment horizontal="center" vertical="center"/>
    </xf>
    <xf numFmtId="0" fontId="26" fillId="0" borderId="20" xfId="1" applyFont="1" applyAlignment="1">
      <alignment horizontal="center"/>
    </xf>
    <xf numFmtId="0" fontId="26" fillId="0" borderId="21" xfId="1" applyFont="1" applyBorder="1" applyAlignment="1">
      <alignment horizontal="center" vertical="center"/>
    </xf>
    <xf numFmtId="166" fontId="26" fillId="0" borderId="21" xfId="1" applyNumberFormat="1" applyFont="1" applyBorder="1" applyAlignment="1">
      <alignment horizontal="center" vertical="center" wrapText="1"/>
    </xf>
    <xf numFmtId="2" fontId="26" fillId="0" borderId="20" xfId="1" applyNumberFormat="1" applyFont="1" applyAlignment="1">
      <alignment vertical="center" wrapText="1"/>
    </xf>
    <xf numFmtId="167" fontId="26" fillId="0" borderId="20" xfId="3" applyFont="1" applyBorder="1" applyAlignment="1" applyProtection="1">
      <alignment vertical="center"/>
    </xf>
    <xf numFmtId="2" fontId="26" fillId="0" borderId="20" xfId="1" applyNumberFormat="1" applyFont="1"/>
    <xf numFmtId="167" fontId="26" fillId="0" borderId="20" xfId="3" applyFont="1" applyBorder="1"/>
    <xf numFmtId="176" fontId="26" fillId="0" borderId="20" xfId="1" applyNumberFormat="1" applyFont="1"/>
    <xf numFmtId="179" fontId="30" fillId="0" borderId="21" xfId="7" applyNumberFormat="1" applyFont="1" applyFill="1" applyBorder="1" applyAlignment="1">
      <alignment horizontal="center" vertical="center"/>
    </xf>
    <xf numFmtId="10" fontId="30" fillId="0" borderId="21" xfId="2" applyNumberFormat="1" applyFont="1" applyFill="1" applyBorder="1" applyAlignment="1">
      <alignment horizontal="center" vertical="center"/>
    </xf>
    <xf numFmtId="167" fontId="29" fillId="0" borderId="20" xfId="3" applyFont="1" applyFill="1" applyBorder="1" applyAlignment="1" applyProtection="1">
      <alignment vertical="center"/>
    </xf>
    <xf numFmtId="2" fontId="29" fillId="0" borderId="20" xfId="1" applyNumberFormat="1" applyFont="1" applyAlignment="1">
      <alignment horizontal="left" vertical="top" wrapText="1"/>
    </xf>
    <xf numFmtId="3" fontId="29" fillId="0" borderId="35" xfId="9" applyNumberFormat="1" applyFont="1" applyBorder="1" applyAlignment="1">
      <alignment horizontal="right" vertical="center" wrapText="1"/>
    </xf>
    <xf numFmtId="179" fontId="30" fillId="0" borderId="21" xfId="7" applyNumberFormat="1" applyFont="1" applyFill="1" applyBorder="1" applyAlignment="1">
      <alignment horizontal="center" vertical="center" wrapText="1"/>
    </xf>
    <xf numFmtId="10" fontId="29" fillId="0" borderId="21" xfId="2" applyNumberFormat="1" applyFont="1" applyFill="1" applyBorder="1" applyAlignment="1" applyProtection="1">
      <alignment vertical="center"/>
    </xf>
    <xf numFmtId="0" fontId="29" fillId="0" borderId="31" xfId="1" applyFont="1" applyBorder="1"/>
    <xf numFmtId="179" fontId="29" fillId="0" borderId="20" xfId="7" applyNumberFormat="1" applyFont="1" applyFill="1" applyBorder="1" applyAlignment="1">
      <alignment horizontal="left" vertical="center"/>
    </xf>
    <xf numFmtId="179" fontId="29" fillId="0" borderId="20" xfId="7" applyNumberFormat="1" applyFont="1" applyFill="1" applyBorder="1" applyProtection="1"/>
    <xf numFmtId="10" fontId="29" fillId="0" borderId="20" xfId="2" applyNumberFormat="1" applyFont="1" applyBorder="1" applyProtection="1"/>
    <xf numFmtId="172" fontId="29" fillId="0" borderId="20" xfId="1" applyNumberFormat="1" applyFont="1"/>
    <xf numFmtId="39" fontId="29" fillId="0" borderId="32" xfId="1" applyNumberFormat="1" applyFont="1" applyBorder="1"/>
    <xf numFmtId="0" fontId="27" fillId="0" borderId="21" xfId="1" applyFont="1" applyBorder="1" applyAlignment="1">
      <alignment horizontal="left" vertical="center"/>
    </xf>
    <xf numFmtId="37" fontId="27" fillId="0" borderId="21" xfId="1" applyNumberFormat="1" applyFont="1" applyBorder="1" applyAlignment="1">
      <alignment horizontal="left" vertical="top"/>
    </xf>
    <xf numFmtId="179" fontId="26" fillId="0" borderId="20" xfId="7" applyNumberFormat="1" applyFont="1" applyFill="1" applyBorder="1"/>
    <xf numFmtId="10" fontId="26" fillId="0" borderId="20" xfId="2" applyNumberFormat="1" applyFont="1" applyBorder="1"/>
    <xf numFmtId="3" fontId="29" fillId="0" borderId="21" xfId="1" applyNumberFormat="1" applyFont="1" applyFill="1" applyBorder="1" applyAlignment="1">
      <alignment horizontal="center" vertical="center"/>
    </xf>
    <xf numFmtId="166" fontId="29" fillId="0" borderId="21" xfId="1" applyNumberFormat="1" applyFont="1" applyFill="1" applyBorder="1" applyAlignment="1">
      <alignment horizontal="center" vertical="center" wrapText="1"/>
    </xf>
    <xf numFmtId="2" fontId="30" fillId="0" borderId="20" xfId="1" applyNumberFormat="1" applyFont="1" applyFill="1" applyAlignment="1">
      <alignment vertical="center"/>
    </xf>
    <xf numFmtId="2" fontId="29" fillId="0" borderId="20" xfId="1" applyNumberFormat="1" applyFont="1" applyFill="1" applyAlignment="1">
      <alignment vertical="center" wrapText="1"/>
    </xf>
    <xf numFmtId="0" fontId="29" fillId="0" borderId="21" xfId="1" applyFont="1" applyFill="1" applyBorder="1" applyAlignment="1">
      <alignment horizontal="center" vertical="center"/>
    </xf>
    <xf numFmtId="169" fontId="29" fillId="0" borderId="21" xfId="3" applyNumberFormat="1" applyFont="1" applyFill="1" applyBorder="1" applyAlignment="1">
      <alignment horizontal="center" vertical="center"/>
    </xf>
    <xf numFmtId="2" fontId="29" fillId="0" borderId="20" xfId="1" applyNumberFormat="1" applyFont="1" applyFill="1" applyAlignment="1">
      <alignment vertical="center"/>
    </xf>
    <xf numFmtId="2" fontId="29" fillId="0" borderId="20" xfId="1" applyNumberFormat="1" applyFont="1" applyFill="1" applyAlignment="1">
      <alignment horizontal="left" vertical="center" wrapText="1"/>
    </xf>
    <xf numFmtId="0" fontId="29" fillId="0" borderId="20" xfId="1" applyFont="1" applyFill="1" applyAlignment="1">
      <alignment wrapText="1"/>
    </xf>
    <xf numFmtId="0" fontId="29" fillId="0" borderId="20" xfId="1" applyFont="1" applyFill="1" applyAlignment="1">
      <alignment horizontal="left" wrapText="1"/>
    </xf>
    <xf numFmtId="0" fontId="30" fillId="0" borderId="33" xfId="1" applyFont="1" applyFill="1" applyBorder="1" applyAlignment="1">
      <alignment horizontal="center" vertical="center"/>
    </xf>
    <xf numFmtId="10" fontId="30" fillId="0" borderId="33" xfId="2" applyNumberFormat="1" applyFont="1" applyFill="1" applyBorder="1" applyAlignment="1">
      <alignment horizontal="center" vertical="center"/>
    </xf>
    <xf numFmtId="0" fontId="30" fillId="0" borderId="33" xfId="1" applyFont="1" applyFill="1" applyBorder="1" applyAlignment="1">
      <alignment horizontal="center" vertical="center" wrapText="1"/>
    </xf>
    <xf numFmtId="1" fontId="30" fillId="0" borderId="38" xfId="1" applyNumberFormat="1" applyFont="1" applyFill="1" applyBorder="1" applyAlignment="1">
      <alignment horizontal="center" vertical="center" wrapText="1"/>
    </xf>
    <xf numFmtId="179" fontId="30" fillId="0" borderId="38" xfId="7" applyNumberFormat="1" applyFont="1" applyFill="1" applyBorder="1" applyAlignment="1" applyProtection="1">
      <alignment vertical="center"/>
    </xf>
    <xf numFmtId="179" fontId="29" fillId="0" borderId="38" xfId="7" applyNumberFormat="1" applyFont="1" applyFill="1" applyBorder="1" applyAlignment="1" applyProtection="1">
      <alignment vertical="center"/>
    </xf>
    <xf numFmtId="14" fontId="29" fillId="0" borderId="38" xfId="7" applyNumberFormat="1" applyFont="1" applyFill="1" applyBorder="1" applyAlignment="1" applyProtection="1">
      <alignment horizontal="center" vertical="center"/>
    </xf>
    <xf numFmtId="14" fontId="29" fillId="0" borderId="38" xfId="1" applyNumberFormat="1" applyFont="1" applyFill="1" applyBorder="1" applyAlignment="1">
      <alignment horizontal="center" vertical="center"/>
    </xf>
    <xf numFmtId="1" fontId="30" fillId="0" borderId="21" xfId="1" applyNumberFormat="1" applyFont="1" applyFill="1" applyBorder="1" applyAlignment="1">
      <alignment horizontal="center" vertical="center" wrapText="1"/>
    </xf>
    <xf numFmtId="2" fontId="29" fillId="0" borderId="20" xfId="1" applyNumberFormat="1" applyFont="1" applyFill="1" applyAlignment="1">
      <alignment horizontal="left" vertical="top" wrapText="1"/>
    </xf>
    <xf numFmtId="0" fontId="30" fillId="0" borderId="43" xfId="1" applyFont="1" applyFill="1" applyBorder="1" applyAlignment="1">
      <alignment horizontal="center" vertical="center"/>
    </xf>
    <xf numFmtId="1" fontId="30" fillId="0" borderId="43" xfId="1" applyNumberFormat="1" applyFont="1" applyFill="1" applyBorder="1" applyAlignment="1">
      <alignment horizontal="center" vertical="center" wrapText="1"/>
    </xf>
    <xf numFmtId="179" fontId="30" fillId="0" borderId="43" xfId="7" applyNumberFormat="1" applyFont="1" applyFill="1" applyBorder="1" applyAlignment="1" applyProtection="1">
      <alignment vertical="center"/>
    </xf>
    <xf numFmtId="179" fontId="29" fillId="0" borderId="43" xfId="7" applyNumberFormat="1" applyFont="1" applyFill="1" applyBorder="1" applyAlignment="1" applyProtection="1">
      <alignment vertical="center"/>
    </xf>
    <xf numFmtId="14" fontId="29" fillId="0" borderId="43" xfId="7" applyNumberFormat="1" applyFont="1" applyFill="1" applyBorder="1" applyAlignment="1" applyProtection="1">
      <alignment horizontal="center" vertical="center"/>
    </xf>
    <xf numFmtId="179" fontId="29" fillId="0" borderId="20" xfId="1" applyNumberFormat="1" applyFont="1" applyFill="1"/>
    <xf numFmtId="1" fontId="29" fillId="0" borderId="43" xfId="1" applyNumberFormat="1" applyFont="1" applyFill="1" applyBorder="1" applyAlignment="1">
      <alignment horizontal="center" vertical="center" wrapText="1"/>
    </xf>
    <xf numFmtId="0" fontId="30" fillId="0" borderId="35" xfId="1" applyFont="1" applyFill="1" applyBorder="1" applyAlignment="1">
      <alignment horizontal="center" vertical="center"/>
    </xf>
    <xf numFmtId="1" fontId="29" fillId="0" borderId="35" xfId="1" applyNumberFormat="1" applyFont="1" applyFill="1" applyBorder="1" applyAlignment="1">
      <alignment horizontal="center" vertical="center" wrapText="1"/>
    </xf>
    <xf numFmtId="179" fontId="30" fillId="0" borderId="35" xfId="7" applyNumberFormat="1" applyFont="1" applyFill="1" applyBorder="1" applyAlignment="1">
      <alignment horizontal="center" vertical="center" wrapText="1"/>
    </xf>
    <xf numFmtId="179" fontId="29" fillId="0" borderId="35" xfId="7" applyNumberFormat="1" applyFont="1" applyFill="1" applyBorder="1" applyAlignment="1" applyProtection="1">
      <alignment vertical="center"/>
    </xf>
    <xf numFmtId="0" fontId="29" fillId="0" borderId="31" xfId="1" applyFont="1" applyFill="1" applyBorder="1"/>
    <xf numFmtId="179" fontId="29" fillId="0" borderId="20" xfId="1" applyNumberFormat="1" applyFont="1" applyFill="1" applyAlignment="1">
      <alignment horizontal="left" vertical="center"/>
    </xf>
    <xf numFmtId="179" fontId="29" fillId="0" borderId="35" xfId="7" applyNumberFormat="1" applyFont="1" applyFill="1" applyBorder="1" applyAlignment="1">
      <alignment horizontal="center" vertical="center" wrapText="1"/>
    </xf>
    <xf numFmtId="10" fontId="29" fillId="0" borderId="20" xfId="2" applyNumberFormat="1" applyFont="1" applyFill="1" applyBorder="1" applyProtection="1"/>
    <xf numFmtId="172" fontId="29" fillId="0" borderId="20" xfId="1" applyNumberFormat="1" applyFont="1" applyFill="1"/>
    <xf numFmtId="39" fontId="29" fillId="0" borderId="20" xfId="1" applyNumberFormat="1" applyFont="1" applyFill="1"/>
    <xf numFmtId="39" fontId="29" fillId="0" borderId="32" xfId="1" applyNumberFormat="1" applyFont="1" applyFill="1" applyBorder="1"/>
    <xf numFmtId="172" fontId="27" fillId="0" borderId="21" xfId="1" applyNumberFormat="1" applyFont="1" applyBorder="1" applyAlignment="1">
      <alignment vertical="top" wrapText="1"/>
    </xf>
    <xf numFmtId="179" fontId="26" fillId="0" borderId="20" xfId="1" applyNumberFormat="1" applyFont="1"/>
    <xf numFmtId="180" fontId="26" fillId="0" borderId="20" xfId="10" applyNumberFormat="1" applyFont="1" applyFill="1"/>
    <xf numFmtId="180" fontId="26" fillId="0" borderId="20" xfId="10" applyNumberFormat="1" applyFont="1"/>
    <xf numFmtId="179" fontId="32" fillId="0" borderId="20" xfId="7" applyNumberFormat="1" applyFont="1"/>
    <xf numFmtId="0" fontId="29" fillId="0" borderId="20" xfId="4" applyFont="1"/>
    <xf numFmtId="10" fontId="26" fillId="0" borderId="20" xfId="2" applyNumberFormat="1" applyFont="1" applyFill="1"/>
    <xf numFmtId="10" fontId="26" fillId="0" borderId="21" xfId="2" applyNumberFormat="1" applyFont="1" applyFill="1" applyBorder="1"/>
    <xf numFmtId="3" fontId="26" fillId="0" borderId="21" xfId="1" applyNumberFormat="1" applyFont="1" applyBorder="1" applyAlignment="1">
      <alignment horizontal="center" vertical="center"/>
    </xf>
    <xf numFmtId="169" fontId="26" fillId="0" borderId="21" xfId="3" applyNumberFormat="1" applyFont="1" applyFill="1" applyBorder="1" applyAlignment="1">
      <alignment horizontal="center" vertical="center"/>
    </xf>
    <xf numFmtId="2" fontId="26" fillId="0" borderId="20" xfId="1" applyNumberFormat="1" applyFont="1" applyAlignment="1">
      <alignment vertical="center"/>
    </xf>
    <xf numFmtId="2" fontId="26" fillId="0" borderId="20" xfId="1" applyNumberFormat="1" applyFont="1" applyAlignment="1">
      <alignment horizontal="left" vertical="center" wrapText="1"/>
    </xf>
    <xf numFmtId="0" fontId="26" fillId="0" borderId="20" xfId="1" applyFont="1" applyAlignment="1">
      <alignment wrapText="1"/>
    </xf>
    <xf numFmtId="0" fontId="26" fillId="0" borderId="20" xfId="1" applyFont="1" applyAlignment="1">
      <alignment horizontal="left" wrapText="1"/>
    </xf>
    <xf numFmtId="0" fontId="27" fillId="0" borderId="21" xfId="1" applyFont="1" applyBorder="1" applyAlignment="1">
      <alignment horizontal="center" vertical="center"/>
    </xf>
    <xf numFmtId="10" fontId="27" fillId="0" borderId="21" xfId="2" applyNumberFormat="1" applyFont="1" applyFill="1" applyBorder="1" applyAlignment="1">
      <alignment horizontal="center" vertical="center"/>
    </xf>
    <xf numFmtId="0" fontId="27" fillId="0" borderId="21" xfId="1" applyFont="1" applyBorder="1" applyAlignment="1">
      <alignment horizontal="center" vertical="center" wrapText="1"/>
    </xf>
    <xf numFmtId="0" fontId="26" fillId="0" borderId="5" xfId="4" applyFont="1" applyBorder="1" applyAlignment="1">
      <alignment horizontal="center" vertical="center"/>
    </xf>
    <xf numFmtId="166" fontId="26" fillId="0" borderId="12" xfId="4" applyNumberFormat="1" applyFont="1" applyBorder="1" applyAlignment="1">
      <alignment vertical="center"/>
    </xf>
    <xf numFmtId="2" fontId="26" fillId="0" borderId="21" xfId="1" applyNumberFormat="1" applyFont="1" applyBorder="1" applyAlignment="1">
      <alignment vertical="center"/>
    </xf>
    <xf numFmtId="2" fontId="26" fillId="0" borderId="21" xfId="2" applyNumberFormat="1" applyFont="1" applyFill="1" applyBorder="1" applyAlignment="1" applyProtection="1">
      <alignment vertical="center"/>
    </xf>
    <xf numFmtId="167" fontId="26" fillId="0" borderId="20" xfId="3" applyFont="1" applyFill="1" applyBorder="1" applyAlignment="1" applyProtection="1">
      <alignment vertical="center"/>
    </xf>
    <xf numFmtId="2" fontId="26" fillId="0" borderId="20" xfId="1" applyNumberFormat="1" applyFont="1" applyAlignment="1">
      <alignment horizontal="left" vertical="top" wrapText="1"/>
    </xf>
    <xf numFmtId="167" fontId="26" fillId="0" borderId="20" xfId="1" applyNumberFormat="1" applyFont="1"/>
    <xf numFmtId="0" fontId="26" fillId="0" borderId="17" xfId="4" applyFont="1" applyBorder="1" applyAlignment="1">
      <alignment horizontal="center" vertical="center"/>
    </xf>
    <xf numFmtId="177" fontId="26" fillId="0" borderId="21" xfId="6" applyFont="1" applyFill="1" applyBorder="1" applyAlignment="1">
      <alignment vertical="center"/>
    </xf>
    <xf numFmtId="0" fontId="26" fillId="0" borderId="21" xfId="1" applyFont="1" applyBorder="1" applyAlignment="1">
      <alignment horizontal="center" vertical="center" wrapText="1"/>
    </xf>
    <xf numFmtId="169" fontId="26" fillId="0" borderId="21" xfId="3" applyNumberFormat="1" applyFont="1" applyFill="1" applyBorder="1" applyAlignment="1">
      <alignment horizontal="center" vertical="center" wrapText="1"/>
    </xf>
    <xf numFmtId="177" fontId="26" fillId="0" borderId="21" xfId="6" applyFont="1" applyBorder="1" applyAlignment="1">
      <alignment vertical="center"/>
    </xf>
    <xf numFmtId="39" fontId="26" fillId="0" borderId="21" xfId="1" applyNumberFormat="1" applyFont="1" applyBorder="1" applyAlignment="1">
      <alignment vertical="center"/>
    </xf>
    <xf numFmtId="169" fontId="26" fillId="0" borderId="21" xfId="3" applyNumberFormat="1" applyFont="1" applyFill="1" applyBorder="1" applyAlignment="1" applyProtection="1">
      <alignment vertical="center"/>
    </xf>
    <xf numFmtId="10" fontId="26" fillId="0" borderId="21" xfId="2" applyNumberFormat="1" applyFont="1" applyFill="1" applyBorder="1" applyAlignment="1" applyProtection="1">
      <alignment vertical="center"/>
    </xf>
    <xf numFmtId="0" fontId="26" fillId="0" borderId="31" xfId="1" applyFont="1" applyBorder="1"/>
    <xf numFmtId="0" fontId="26" fillId="0" borderId="20" xfId="1" applyFont="1" applyAlignment="1">
      <alignment horizontal="left" vertical="center"/>
    </xf>
    <xf numFmtId="172" fontId="26" fillId="0" borderId="20" xfId="1" applyNumberFormat="1" applyFont="1"/>
    <xf numFmtId="10" fontId="26" fillId="0" borderId="20" xfId="2" applyNumberFormat="1" applyFont="1" applyFill="1" applyBorder="1" applyProtection="1"/>
    <xf numFmtId="39" fontId="26" fillId="0" borderId="20" xfId="1" applyNumberFormat="1" applyFont="1"/>
    <xf numFmtId="39" fontId="26" fillId="0" borderId="32" xfId="1" applyNumberFormat="1" applyFont="1" applyBorder="1"/>
    <xf numFmtId="39" fontId="26" fillId="0" borderId="21" xfId="1" applyNumberFormat="1" applyFont="1" applyBorder="1" applyAlignment="1">
      <alignment horizontal="center" vertical="center"/>
    </xf>
    <xf numFmtId="178" fontId="26" fillId="0" borderId="21" xfId="1" applyNumberFormat="1" applyFont="1" applyBorder="1" applyAlignment="1">
      <alignment horizontal="center" vertical="top"/>
    </xf>
    <xf numFmtId="172" fontId="26" fillId="0" borderId="21" xfId="1" applyNumberFormat="1" applyFont="1" applyBorder="1" applyAlignment="1">
      <alignment horizontal="center" vertical="top"/>
    </xf>
    <xf numFmtId="2" fontId="26" fillId="0" borderId="25" xfId="1" applyNumberFormat="1" applyFont="1" applyBorder="1" applyAlignment="1">
      <alignment horizontal="left" vertical="center" wrapText="1"/>
    </xf>
    <xf numFmtId="2" fontId="26" fillId="0" borderId="26" xfId="1" applyNumberFormat="1" applyFont="1" applyBorder="1" applyAlignment="1">
      <alignment horizontal="left" vertical="center" wrapText="1"/>
    </xf>
    <xf numFmtId="2" fontId="26" fillId="0" borderId="27" xfId="1" applyNumberFormat="1" applyFont="1" applyBorder="1" applyAlignment="1">
      <alignment horizontal="left" vertical="center" wrapText="1"/>
    </xf>
    <xf numFmtId="10" fontId="26" fillId="0" borderId="21" xfId="2" applyNumberFormat="1" applyFont="1" applyFill="1" applyBorder="1" applyAlignment="1">
      <alignment vertical="center"/>
    </xf>
    <xf numFmtId="169" fontId="26" fillId="0" borderId="20" xfId="1" applyNumberFormat="1" applyFont="1"/>
    <xf numFmtId="177" fontId="26" fillId="0" borderId="20" xfId="6" applyFont="1"/>
    <xf numFmtId="177" fontId="26" fillId="0" borderId="20" xfId="1" applyNumberFormat="1" applyFont="1"/>
    <xf numFmtId="0" fontId="29" fillId="0" borderId="0" xfId="0" applyFont="1"/>
    <xf numFmtId="170" fontId="29" fillId="4" borderId="17" xfId="0" applyNumberFormat="1" applyFont="1" applyFill="1" applyBorder="1"/>
    <xf numFmtId="170" fontId="29" fillId="4" borderId="12" xfId="0" applyNumberFormat="1" applyFont="1" applyFill="1" applyBorder="1"/>
    <xf numFmtId="2" fontId="29" fillId="0" borderId="0" xfId="0" applyNumberFormat="1" applyFont="1"/>
    <xf numFmtId="167" fontId="29" fillId="0" borderId="0" xfId="0" applyNumberFormat="1" applyFont="1"/>
    <xf numFmtId="168" fontId="29" fillId="0" borderId="0" xfId="0" applyNumberFormat="1" applyFont="1"/>
    <xf numFmtId="0" fontId="29" fillId="0" borderId="12" xfId="0" applyFont="1" applyBorder="1" applyAlignment="1">
      <alignment vertical="center" wrapText="1"/>
    </xf>
    <xf numFmtId="1" fontId="29" fillId="0" borderId="0" xfId="0" applyNumberFormat="1" applyFont="1"/>
    <xf numFmtId="10" fontId="29" fillId="0" borderId="0" xfId="0" applyNumberFormat="1" applyFont="1"/>
    <xf numFmtId="0" fontId="30" fillId="0" borderId="0" xfId="0" applyFont="1"/>
    <xf numFmtId="0" fontId="30" fillId="0" borderId="12" xfId="0" applyFont="1" applyBorder="1"/>
    <xf numFmtId="17" fontId="30" fillId="0" borderId="12" xfId="0" applyNumberFormat="1" applyFont="1" applyBorder="1" applyAlignment="1">
      <alignment horizontal="center" vertical="center"/>
    </xf>
    <xf numFmtId="2" fontId="30" fillId="0" borderId="0" xfId="0" applyNumberFormat="1" applyFont="1" applyAlignment="1">
      <alignment vertical="center"/>
    </xf>
    <xf numFmtId="2" fontId="30" fillId="0" borderId="12" xfId="0" applyNumberFormat="1" applyFont="1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 wrapText="1"/>
    </xf>
    <xf numFmtId="10" fontId="29" fillId="0" borderId="12" xfId="0" applyNumberFormat="1" applyFont="1" applyBorder="1"/>
    <xf numFmtId="0" fontId="29" fillId="0" borderId="8" xfId="0" applyFont="1" applyBorder="1"/>
    <xf numFmtId="2" fontId="30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12" xfId="0" applyFont="1" applyBorder="1" applyAlignment="1">
      <alignment horizontal="center" vertical="center"/>
    </xf>
    <xf numFmtId="166" fontId="29" fillId="0" borderId="12" xfId="0" applyNumberFormat="1" applyFont="1" applyBorder="1" applyAlignment="1">
      <alignment horizontal="center" vertical="center" wrapText="1"/>
    </xf>
    <xf numFmtId="2" fontId="29" fillId="0" borderId="0" xfId="0" applyNumberFormat="1" applyFont="1" applyAlignment="1">
      <alignment vertical="center" wrapText="1"/>
    </xf>
    <xf numFmtId="167" fontId="29" fillId="0" borderId="0" xfId="0" applyNumberFormat="1" applyFont="1" applyAlignment="1">
      <alignment vertical="center"/>
    </xf>
    <xf numFmtId="3" fontId="29" fillId="3" borderId="12" xfId="0" applyNumberFormat="1" applyFont="1" applyFill="1" applyBorder="1" applyAlignment="1">
      <alignment horizontal="center" vertical="center"/>
    </xf>
    <xf numFmtId="166" fontId="29" fillId="3" borderId="12" xfId="0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/>
    </xf>
    <xf numFmtId="0" fontId="29" fillId="3" borderId="12" xfId="0" applyFont="1" applyFill="1" applyBorder="1" applyAlignment="1">
      <alignment horizontal="center" vertical="center"/>
    </xf>
    <xf numFmtId="169" fontId="29" fillId="3" borderId="12" xfId="0" applyNumberFormat="1" applyFont="1" applyFill="1" applyBorder="1" applyAlignment="1">
      <alignment horizontal="center" vertical="center"/>
    </xf>
    <xf numFmtId="2" fontId="29" fillId="0" borderId="0" xfId="0" applyNumberFormat="1" applyFont="1" applyAlignment="1">
      <alignment vertical="center"/>
    </xf>
    <xf numFmtId="2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30" fillId="3" borderId="12" xfId="0" applyFont="1" applyFill="1" applyBorder="1" applyAlignment="1">
      <alignment horizontal="center" vertical="center"/>
    </xf>
    <xf numFmtId="1" fontId="30" fillId="3" borderId="16" xfId="0" applyNumberFormat="1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1" fontId="30" fillId="0" borderId="12" xfId="0" applyNumberFormat="1" applyFont="1" applyBorder="1" applyAlignment="1">
      <alignment horizontal="center" vertical="center" wrapText="1"/>
    </xf>
    <xf numFmtId="170" fontId="29" fillId="4" borderId="12" xfId="0" applyNumberFormat="1" applyFont="1" applyFill="1" applyBorder="1" applyAlignment="1">
      <alignment vertical="center"/>
    </xf>
    <xf numFmtId="170" fontId="34" fillId="0" borderId="12" xfId="0" applyNumberFormat="1" applyFont="1" applyBorder="1"/>
    <xf numFmtId="170" fontId="34" fillId="0" borderId="6" xfId="0" applyNumberFormat="1" applyFont="1" applyBorder="1"/>
    <xf numFmtId="170" fontId="34" fillId="0" borderId="5" xfId="0" applyNumberFormat="1" applyFont="1" applyBorder="1"/>
    <xf numFmtId="3" fontId="29" fillId="0" borderId="12" xfId="0" applyNumberFormat="1" applyFont="1" applyBorder="1" applyAlignment="1">
      <alignment horizontal="right" wrapText="1"/>
    </xf>
    <xf numFmtId="171" fontId="29" fillId="0" borderId="11" xfId="0" applyNumberFormat="1" applyFont="1" applyBorder="1" applyAlignment="1">
      <alignment horizontal="center" vertical="center"/>
    </xf>
    <xf numFmtId="171" fontId="29" fillId="0" borderId="15" xfId="0" applyNumberFormat="1" applyFont="1" applyBorder="1" applyAlignment="1">
      <alignment horizontal="center" vertical="center"/>
    </xf>
    <xf numFmtId="1" fontId="29" fillId="0" borderId="12" xfId="0" applyNumberFormat="1" applyFont="1" applyBorder="1" applyAlignment="1">
      <alignment horizontal="center" vertical="center" wrapText="1"/>
    </xf>
    <xf numFmtId="170" fontId="34" fillId="0" borderId="15" xfId="0" applyNumberFormat="1" applyFont="1" applyBorder="1"/>
    <xf numFmtId="170" fontId="34" fillId="0" borderId="11" xfId="0" applyNumberFormat="1" applyFont="1" applyBorder="1"/>
    <xf numFmtId="170" fontId="34" fillId="0" borderId="10" xfId="0" applyNumberFormat="1" applyFont="1" applyBorder="1"/>
    <xf numFmtId="2" fontId="29" fillId="0" borderId="6" xfId="0" applyNumberFormat="1" applyFont="1" applyBorder="1" applyAlignment="1">
      <alignment vertical="center"/>
    </xf>
    <xf numFmtId="39" fontId="29" fillId="0" borderId="12" xfId="0" applyNumberFormat="1" applyFont="1" applyBorder="1" applyAlignment="1">
      <alignment vertical="center"/>
    </xf>
    <xf numFmtId="0" fontId="30" fillId="0" borderId="12" xfId="0" applyNumberFormat="1" applyFont="1" applyBorder="1" applyAlignment="1">
      <alignment horizontal="center" vertical="center" wrapText="1"/>
    </xf>
    <xf numFmtId="171" fontId="29" fillId="0" borderId="11" xfId="0" applyNumberFormat="1" applyFont="1" applyBorder="1" applyAlignment="1">
      <alignment vertical="center"/>
    </xf>
    <xf numFmtId="171" fontId="29" fillId="0" borderId="15" xfId="0" applyNumberFormat="1" applyFont="1" applyBorder="1" applyAlignment="1">
      <alignment vertical="center"/>
    </xf>
    <xf numFmtId="0" fontId="29" fillId="0" borderId="12" xfId="0" applyFont="1" applyBorder="1" applyAlignment="1">
      <alignment horizontal="center" vertical="center" wrapText="1"/>
    </xf>
    <xf numFmtId="171" fontId="29" fillId="0" borderId="6" xfId="0" applyNumberFormat="1" applyFont="1" applyBorder="1" applyAlignment="1">
      <alignment vertical="center"/>
    </xf>
    <xf numFmtId="171" fontId="29" fillId="0" borderId="12" xfId="0" applyNumberFormat="1" applyFont="1" applyBorder="1" applyAlignment="1">
      <alignment vertical="center"/>
    </xf>
    <xf numFmtId="2" fontId="29" fillId="0" borderId="12" xfId="0" applyNumberFormat="1" applyFont="1" applyBorder="1" applyAlignment="1">
      <alignment vertical="center"/>
    </xf>
    <xf numFmtId="0" fontId="29" fillId="0" borderId="7" xfId="0" applyFont="1" applyBorder="1"/>
    <xf numFmtId="0" fontId="29" fillId="0" borderId="0" xfId="0" applyFont="1" applyAlignment="1">
      <alignment horizontal="left" vertical="center"/>
    </xf>
    <xf numFmtId="172" fontId="29" fillId="0" borderId="0" xfId="0" applyNumberFormat="1" applyFont="1"/>
    <xf numFmtId="39" fontId="29" fillId="0" borderId="0" xfId="0" applyNumberFormat="1" applyFont="1"/>
    <xf numFmtId="39" fontId="29" fillId="0" borderId="8" xfId="0" applyNumberFormat="1" applyFont="1" applyBorder="1"/>
    <xf numFmtId="172" fontId="30" fillId="0" borderId="13" xfId="0" applyNumberFormat="1" applyFont="1" applyBorder="1" applyAlignment="1">
      <alignment vertical="top" wrapText="1"/>
    </xf>
    <xf numFmtId="0" fontId="30" fillId="0" borderId="12" xfId="0" applyFont="1" applyBorder="1" applyAlignment="1">
      <alignment vertical="center" wrapText="1"/>
    </xf>
    <xf numFmtId="170" fontId="29" fillId="0" borderId="0" xfId="0" applyNumberFormat="1" applyFont="1"/>
    <xf numFmtId="17" fontId="30" fillId="0" borderId="12" xfId="0" applyNumberFormat="1" applyFont="1" applyBorder="1" applyAlignment="1">
      <alignment horizontal="center"/>
    </xf>
    <xf numFmtId="0" fontId="30" fillId="0" borderId="4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1" fontId="30" fillId="3" borderId="12" xfId="0" applyNumberFormat="1" applyFont="1" applyFill="1" applyBorder="1" applyAlignment="1">
      <alignment horizontal="center" vertical="center"/>
    </xf>
    <xf numFmtId="3" fontId="34" fillId="0" borderId="12" xfId="0" applyNumberFormat="1" applyFont="1" applyBorder="1"/>
    <xf numFmtId="3" fontId="29" fillId="0" borderId="12" xfId="0" applyNumberFormat="1" applyFont="1" applyBorder="1" applyAlignment="1">
      <alignment vertical="center"/>
    </xf>
    <xf numFmtId="3" fontId="34" fillId="0" borderId="15" xfId="0" applyNumberFormat="1" applyFont="1" applyBorder="1"/>
    <xf numFmtId="169" fontId="30" fillId="4" borderId="12" xfId="0" applyNumberFormat="1" applyFont="1" applyFill="1" applyBorder="1" applyAlignment="1">
      <alignment horizontal="center" vertical="center" wrapText="1"/>
    </xf>
    <xf numFmtId="3" fontId="30" fillId="0" borderId="12" xfId="0" applyNumberFormat="1" applyFont="1" applyBorder="1" applyAlignment="1">
      <alignment horizontal="center" vertical="center" wrapText="1"/>
    </xf>
    <xf numFmtId="172" fontId="30" fillId="0" borderId="12" xfId="0" applyNumberFormat="1" applyFont="1" applyBorder="1" applyAlignment="1">
      <alignment vertical="top" wrapText="1"/>
    </xf>
    <xf numFmtId="0" fontId="30" fillId="0" borderId="12" xfId="0" applyFont="1" applyBorder="1" applyAlignment="1">
      <alignment horizontal="left" vertical="center"/>
    </xf>
    <xf numFmtId="1" fontId="30" fillId="0" borderId="12" xfId="0" applyNumberFormat="1" applyFont="1" applyBorder="1" applyAlignment="1">
      <alignment horizontal="center" vertical="center"/>
    </xf>
    <xf numFmtId="169" fontId="29" fillId="0" borderId="0" xfId="0" applyNumberFormat="1" applyFont="1"/>
    <xf numFmtId="3" fontId="29" fillId="0" borderId="0" xfId="0" applyNumberFormat="1" applyFont="1"/>
    <xf numFmtId="0" fontId="30" fillId="3" borderId="16" xfId="0" applyFont="1" applyFill="1" applyBorder="1" applyAlignment="1">
      <alignment horizontal="center" vertical="center"/>
    </xf>
    <xf numFmtId="170" fontId="29" fillId="4" borderId="18" xfId="0" applyNumberFormat="1" applyFont="1" applyFill="1" applyBorder="1" applyAlignment="1">
      <alignment vertical="center"/>
    </xf>
    <xf numFmtId="9" fontId="30" fillId="0" borderId="12" xfId="0" applyNumberFormat="1" applyFont="1" applyBorder="1" applyAlignment="1">
      <alignment horizontal="center" vertical="center" wrapText="1"/>
    </xf>
    <xf numFmtId="9" fontId="29" fillId="0" borderId="12" xfId="0" applyNumberFormat="1" applyFont="1" applyBorder="1" applyAlignment="1">
      <alignment horizontal="center" vertical="center" wrapText="1"/>
    </xf>
    <xf numFmtId="170" fontId="29" fillId="4" borderId="19" xfId="0" applyNumberFormat="1" applyFont="1" applyFill="1" applyBorder="1" applyAlignment="1">
      <alignment vertical="center"/>
    </xf>
    <xf numFmtId="0" fontId="29" fillId="0" borderId="21" xfId="9" applyFont="1" applyBorder="1" applyAlignment="1">
      <alignment horizontal="center" vertical="center" wrapText="1"/>
    </xf>
    <xf numFmtId="0" fontId="29" fillId="0" borderId="21" xfId="1" applyFont="1" applyBorder="1" applyAlignment="1">
      <alignment horizontal="center" vertical="center" wrapText="1"/>
    </xf>
    <xf numFmtId="0" fontId="29" fillId="0" borderId="21" xfId="9" applyFont="1" applyFill="1" applyBorder="1" applyAlignment="1">
      <alignment horizontal="center" vertical="center" wrapText="1"/>
    </xf>
    <xf numFmtId="0" fontId="29" fillId="0" borderId="21" xfId="1" applyFont="1" applyFill="1" applyBorder="1" applyAlignment="1">
      <alignment horizontal="center" vertical="center" wrapText="1"/>
    </xf>
    <xf numFmtId="0" fontId="29" fillId="6" borderId="21" xfId="9" applyFont="1" applyFill="1" applyBorder="1" applyAlignment="1">
      <alignment horizontal="center" vertical="center" wrapText="1"/>
    </xf>
    <xf numFmtId="0" fontId="29" fillId="6" borderId="21" xfId="1" applyFont="1" applyFill="1" applyBorder="1" applyAlignment="1">
      <alignment horizontal="center" vertical="center" wrapText="1"/>
    </xf>
    <xf numFmtId="0" fontId="29" fillId="0" borderId="38" xfId="1" applyFont="1" applyFill="1" applyBorder="1" applyAlignment="1">
      <alignment horizontal="center" vertical="center" wrapText="1"/>
    </xf>
    <xf numFmtId="0" fontId="29" fillId="0" borderId="21" xfId="9" applyFont="1" applyBorder="1" applyAlignment="1">
      <alignment horizontal="left" wrapText="1"/>
    </xf>
    <xf numFmtId="0" fontId="29" fillId="0" borderId="21" xfId="1" applyFont="1" applyBorder="1" applyAlignment="1">
      <alignment vertical="center" wrapText="1"/>
    </xf>
    <xf numFmtId="0" fontId="29" fillId="0" borderId="21" xfId="9" applyFont="1" applyBorder="1" applyAlignment="1">
      <alignment vertical="center" wrapText="1"/>
    </xf>
    <xf numFmtId="0" fontId="30" fillId="0" borderId="22" xfId="1" applyFont="1" applyBorder="1" applyAlignment="1">
      <alignment horizontal="left" vertical="top" wrapText="1"/>
    </xf>
    <xf numFmtId="0" fontId="30" fillId="0" borderId="23" xfId="1" applyFont="1" applyBorder="1" applyAlignment="1">
      <alignment horizontal="left" vertical="top" wrapText="1"/>
    </xf>
    <xf numFmtId="0" fontId="30" fillId="0" borderId="24" xfId="1" applyFont="1" applyBorder="1" applyAlignment="1">
      <alignment horizontal="left" vertical="top" wrapText="1"/>
    </xf>
    <xf numFmtId="0" fontId="30" fillId="0" borderId="28" xfId="1" applyFont="1" applyBorder="1" applyAlignment="1">
      <alignment horizontal="left" vertical="top" wrapText="1"/>
    </xf>
    <xf numFmtId="0" fontId="30" fillId="0" borderId="29" xfId="1" applyFont="1" applyBorder="1" applyAlignment="1">
      <alignment horizontal="left" vertical="top" wrapText="1"/>
    </xf>
    <xf numFmtId="0" fontId="30" fillId="0" borderId="30" xfId="1" applyFont="1" applyBorder="1" applyAlignment="1">
      <alignment horizontal="left" vertical="top" wrapText="1"/>
    </xf>
    <xf numFmtId="173" fontId="30" fillId="0" borderId="21" xfId="1" applyNumberFormat="1" applyFont="1" applyBorder="1" applyAlignment="1">
      <alignment horizontal="left" vertical="top"/>
    </xf>
    <xf numFmtId="0" fontId="30" fillId="0" borderId="22" xfId="1" applyFont="1" applyBorder="1" applyAlignment="1">
      <alignment horizontal="left" vertical="top"/>
    </xf>
    <xf numFmtId="0" fontId="30" fillId="0" borderId="24" xfId="1" applyFont="1" applyBorder="1" applyAlignment="1">
      <alignment horizontal="left" vertical="top"/>
    </xf>
    <xf numFmtId="0" fontId="30" fillId="0" borderId="28" xfId="1" applyFont="1" applyBorder="1" applyAlignment="1">
      <alignment horizontal="left" vertical="top"/>
    </xf>
    <xf numFmtId="0" fontId="30" fillId="0" borderId="30" xfId="1" applyFont="1" applyBorder="1" applyAlignment="1">
      <alignment horizontal="left" vertical="top"/>
    </xf>
    <xf numFmtId="0" fontId="30" fillId="0" borderId="23" xfId="1" applyFont="1" applyBorder="1" applyAlignment="1">
      <alignment horizontal="left" vertical="top"/>
    </xf>
    <xf numFmtId="0" fontId="30" fillId="0" borderId="29" xfId="1" applyFont="1" applyBorder="1" applyAlignment="1">
      <alignment horizontal="left" vertical="top"/>
    </xf>
    <xf numFmtId="0" fontId="30" fillId="0" borderId="21" xfId="1" applyFont="1" applyBorder="1" applyAlignment="1">
      <alignment horizontal="center" vertical="center"/>
    </xf>
    <xf numFmtId="173" fontId="30" fillId="0" borderId="21" xfId="1" applyNumberFormat="1" applyFont="1" applyBorder="1" applyAlignment="1">
      <alignment horizontal="left" vertical="top" wrapText="1"/>
    </xf>
    <xf numFmtId="0" fontId="30" fillId="0" borderId="21" xfId="1" applyFont="1" applyBorder="1" applyAlignment="1">
      <alignment horizontal="left" vertical="top" wrapText="1"/>
    </xf>
    <xf numFmtId="0" fontId="30" fillId="0" borderId="21" xfId="1" applyFont="1" applyBorder="1" applyAlignment="1">
      <alignment horizontal="left" vertical="top"/>
    </xf>
    <xf numFmtId="172" fontId="30" fillId="0" borderId="21" xfId="1" applyNumberFormat="1" applyFont="1" applyBorder="1" applyAlignment="1">
      <alignment horizontal="left" vertical="center"/>
    </xf>
    <xf numFmtId="172" fontId="30" fillId="0" borderId="21" xfId="1" applyNumberFormat="1" applyFont="1" applyBorder="1" applyAlignment="1">
      <alignment horizontal="center" vertical="top"/>
    </xf>
    <xf numFmtId="2" fontId="30" fillId="0" borderId="21" xfId="1" applyNumberFormat="1" applyFont="1" applyBorder="1" applyAlignment="1">
      <alignment horizontal="left" vertical="center"/>
    </xf>
    <xf numFmtId="0" fontId="29" fillId="0" borderId="22" xfId="1" applyFont="1" applyBorder="1" applyAlignment="1">
      <alignment horizontal="left" vertical="top" wrapText="1"/>
    </xf>
    <xf numFmtId="0" fontId="30" fillId="0" borderId="21" xfId="1" applyFont="1" applyBorder="1" applyAlignment="1">
      <alignment horizontal="center" vertical="center" wrapText="1"/>
    </xf>
    <xf numFmtId="0" fontId="29" fillId="0" borderId="21" xfId="1" applyFont="1" applyBorder="1" applyAlignment="1">
      <alignment horizontal="center"/>
    </xf>
    <xf numFmtId="9" fontId="29" fillId="0" borderId="21" xfId="8" applyFont="1" applyBorder="1" applyAlignment="1" applyProtection="1">
      <alignment horizontal="center" vertical="center"/>
    </xf>
    <xf numFmtId="9" fontId="29" fillId="0" borderId="21" xfId="8" applyFont="1" applyBorder="1" applyAlignment="1">
      <alignment horizontal="center" vertical="center"/>
    </xf>
    <xf numFmtId="0" fontId="29" fillId="0" borderId="33" xfId="9" applyFont="1" applyBorder="1" applyAlignment="1">
      <alignment horizontal="center" vertical="center" wrapText="1"/>
    </xf>
    <xf numFmtId="0" fontId="29" fillId="0" borderId="34" xfId="9" applyFont="1" applyBorder="1" applyAlignment="1">
      <alignment horizontal="center" vertical="center" wrapText="1"/>
    </xf>
    <xf numFmtId="0" fontId="29" fillId="0" borderId="35" xfId="9" applyFont="1" applyBorder="1" applyAlignment="1">
      <alignment horizontal="center" vertical="center" wrapText="1"/>
    </xf>
    <xf numFmtId="9" fontId="29" fillId="0" borderId="21" xfId="8" applyFont="1" applyFill="1" applyBorder="1" applyAlignment="1">
      <alignment horizontal="center" vertical="center"/>
    </xf>
    <xf numFmtId="9" fontId="29" fillId="0" borderId="21" xfId="8" applyFont="1" applyFill="1" applyBorder="1" applyAlignment="1" applyProtection="1">
      <alignment horizontal="center" vertical="center"/>
    </xf>
    <xf numFmtId="179" fontId="30" fillId="0" borderId="21" xfId="7" applyNumberFormat="1" applyFont="1" applyBorder="1" applyAlignment="1">
      <alignment horizontal="center" vertical="center" wrapText="1"/>
    </xf>
    <xf numFmtId="0" fontId="30" fillId="0" borderId="21" xfId="1" applyFont="1" applyBorder="1" applyAlignment="1">
      <alignment horizontal="center"/>
    </xf>
    <xf numFmtId="2" fontId="29" fillId="0" borderId="20" xfId="1" applyNumberFormat="1" applyFont="1" applyAlignment="1">
      <alignment horizontal="left" vertical="top" wrapText="1"/>
    </xf>
    <xf numFmtId="0" fontId="31" fillId="0" borderId="21" xfId="1" applyFont="1" applyBorder="1" applyAlignment="1">
      <alignment horizontal="center" vertical="center" wrapText="1"/>
    </xf>
    <xf numFmtId="2" fontId="29" fillId="0" borderId="20" xfId="1" applyNumberFormat="1" applyFont="1" applyAlignment="1">
      <alignment horizontal="left" vertical="center" wrapText="1"/>
    </xf>
    <xf numFmtId="0" fontId="30" fillId="0" borderId="25" xfId="1" applyFont="1" applyBorder="1" applyAlignment="1">
      <alignment horizontal="left" vertical="center"/>
    </xf>
    <xf numFmtId="0" fontId="30" fillId="0" borderId="27" xfId="1" applyFont="1" applyBorder="1" applyAlignment="1">
      <alignment horizontal="left" vertical="center"/>
    </xf>
    <xf numFmtId="0" fontId="29" fillId="0" borderId="26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2" fontId="29" fillId="0" borderId="25" xfId="1" applyNumberFormat="1" applyFont="1" applyBorder="1" applyAlignment="1">
      <alignment horizontal="left" vertical="center" wrapText="1"/>
    </xf>
    <xf numFmtId="2" fontId="29" fillId="0" borderId="26" xfId="1" applyNumberFormat="1" applyFont="1" applyBorder="1" applyAlignment="1">
      <alignment horizontal="left" vertical="center" wrapText="1"/>
    </xf>
    <xf numFmtId="2" fontId="29" fillId="0" borderId="27" xfId="1" applyNumberFormat="1" applyFont="1" applyBorder="1" applyAlignment="1">
      <alignment horizontal="left" vertical="center" wrapText="1"/>
    </xf>
    <xf numFmtId="0" fontId="29" fillId="0" borderId="26" xfId="1" applyFont="1" applyBorder="1" applyAlignment="1">
      <alignment horizontal="center" vertical="center" wrapText="1"/>
    </xf>
    <xf numFmtId="0" fontId="29" fillId="0" borderId="27" xfId="1" applyFont="1" applyBorder="1" applyAlignment="1">
      <alignment horizontal="center" vertical="center" wrapText="1"/>
    </xf>
    <xf numFmtId="2" fontId="30" fillId="0" borderId="21" xfId="1" applyNumberFormat="1" applyFont="1" applyBorder="1" applyAlignment="1">
      <alignment horizontal="center" vertical="center"/>
    </xf>
    <xf numFmtId="0" fontId="30" fillId="0" borderId="25" xfId="1" applyFont="1" applyBorder="1" applyAlignment="1">
      <alignment horizontal="left" vertical="center" wrapText="1"/>
    </xf>
    <xf numFmtId="0" fontId="30" fillId="0" borderId="27" xfId="1" applyFont="1" applyBorder="1" applyAlignment="1">
      <alignment horizontal="left" vertical="center" wrapText="1"/>
    </xf>
    <xf numFmtId="10" fontId="29" fillId="0" borderId="25" xfId="2" applyNumberFormat="1" applyFont="1" applyBorder="1" applyAlignment="1">
      <alignment horizontal="center"/>
    </xf>
    <xf numFmtId="10" fontId="29" fillId="0" borderId="26" xfId="2" applyNumberFormat="1" applyFont="1" applyBorder="1" applyAlignment="1">
      <alignment horizontal="center"/>
    </xf>
    <xf numFmtId="10" fontId="29" fillId="0" borderId="27" xfId="2" applyNumberFormat="1" applyFont="1" applyBorder="1" applyAlignment="1">
      <alignment horizontal="center"/>
    </xf>
    <xf numFmtId="2" fontId="30" fillId="0" borderId="20" xfId="1" applyNumberFormat="1" applyFont="1" applyAlignment="1">
      <alignment horizontal="center" vertical="center"/>
    </xf>
    <xf numFmtId="0" fontId="29" fillId="0" borderId="20" xfId="1" applyFont="1" applyAlignment="1">
      <alignment horizontal="center"/>
    </xf>
    <xf numFmtId="0" fontId="30" fillId="0" borderId="25" xfId="1" applyFont="1" applyBorder="1" applyAlignment="1">
      <alignment horizontal="left"/>
    </xf>
    <xf numFmtId="0" fontId="30" fillId="0" borderId="26" xfId="1" applyFont="1" applyBorder="1" applyAlignment="1">
      <alignment horizontal="left"/>
    </xf>
    <xf numFmtId="0" fontId="30" fillId="0" borderId="27" xfId="1" applyFont="1" applyBorder="1" applyAlignment="1">
      <alignment horizontal="left"/>
    </xf>
    <xf numFmtId="0" fontId="30" fillId="0" borderId="23" xfId="1" applyFont="1" applyBorder="1" applyAlignment="1">
      <alignment horizontal="left"/>
    </xf>
    <xf numFmtId="0" fontId="30" fillId="0" borderId="31" xfId="1" applyFont="1" applyBorder="1" applyAlignment="1">
      <alignment horizontal="left" vertical="top" wrapText="1"/>
    </xf>
    <xf numFmtId="0" fontId="30" fillId="0" borderId="20" xfId="1" applyFont="1" applyAlignment="1">
      <alignment horizontal="left" vertical="top" wrapText="1"/>
    </xf>
    <xf numFmtId="0" fontId="30" fillId="0" borderId="32" xfId="1" applyFont="1" applyBorder="1" applyAlignment="1">
      <alignment horizontal="left" vertical="top" wrapText="1"/>
    </xf>
    <xf numFmtId="2" fontId="30" fillId="0" borderId="25" xfId="1" applyNumberFormat="1" applyFont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2" fontId="30" fillId="0" borderId="27" xfId="1" applyNumberFormat="1" applyFont="1" applyBorder="1" applyAlignment="1">
      <alignment horizontal="center" vertical="center" wrapText="1"/>
    </xf>
    <xf numFmtId="2" fontId="29" fillId="0" borderId="25" xfId="1" applyNumberFormat="1" applyFont="1" applyBorder="1" applyAlignment="1">
      <alignment horizontal="center" vertical="center" wrapText="1"/>
    </xf>
    <xf numFmtId="2" fontId="29" fillId="0" borderId="26" xfId="1" applyNumberFormat="1" applyFont="1" applyBorder="1" applyAlignment="1">
      <alignment horizontal="center" vertical="center" wrapText="1"/>
    </xf>
    <xf numFmtId="2" fontId="29" fillId="0" borderId="27" xfId="1" applyNumberFormat="1" applyFont="1" applyBorder="1" applyAlignment="1">
      <alignment horizontal="center" vertical="center" wrapText="1"/>
    </xf>
    <xf numFmtId="0" fontId="29" fillId="0" borderId="22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29" fillId="0" borderId="29" xfId="1" applyFont="1" applyBorder="1" applyAlignment="1">
      <alignment horizontal="center" vertical="center"/>
    </xf>
    <xf numFmtId="0" fontId="29" fillId="0" borderId="30" xfId="1" applyFont="1" applyBorder="1" applyAlignment="1">
      <alignment horizontal="center" vertical="center"/>
    </xf>
    <xf numFmtId="0" fontId="30" fillId="5" borderId="25" xfId="1" applyFont="1" applyFill="1" applyBorder="1" applyAlignment="1">
      <alignment horizontal="left"/>
    </xf>
    <xf numFmtId="0" fontId="30" fillId="5" borderId="26" xfId="1" applyFont="1" applyFill="1" applyBorder="1" applyAlignment="1">
      <alignment horizontal="left"/>
    </xf>
    <xf numFmtId="0" fontId="30" fillId="5" borderId="27" xfId="1" applyFont="1" applyFill="1" applyBorder="1" applyAlignment="1">
      <alignment horizontal="left"/>
    </xf>
    <xf numFmtId="0" fontId="29" fillId="0" borderId="22" xfId="1" applyFont="1" applyBorder="1" applyAlignment="1">
      <alignment horizontal="center"/>
    </xf>
    <xf numFmtId="0" fontId="29" fillId="0" borderId="24" xfId="1" applyFont="1" applyBorder="1" applyAlignment="1">
      <alignment horizontal="center"/>
    </xf>
    <xf numFmtId="0" fontId="29" fillId="0" borderId="31" xfId="1" applyFont="1" applyBorder="1" applyAlignment="1">
      <alignment horizontal="center"/>
    </xf>
    <xf numFmtId="0" fontId="29" fillId="0" borderId="32" xfId="1" applyFont="1" applyBorder="1" applyAlignment="1">
      <alignment horizontal="center"/>
    </xf>
    <xf numFmtId="0" fontId="29" fillId="0" borderId="28" xfId="1" applyFont="1" applyBorder="1" applyAlignment="1">
      <alignment horizontal="center"/>
    </xf>
    <xf numFmtId="0" fontId="29" fillId="0" borderId="30" xfId="1" applyFont="1" applyBorder="1" applyAlignment="1">
      <alignment horizontal="center"/>
    </xf>
    <xf numFmtId="2" fontId="30" fillId="0" borderId="20" xfId="1" applyNumberFormat="1" applyFont="1" applyAlignment="1">
      <alignment horizontal="center" vertical="center" wrapText="1"/>
    </xf>
    <xf numFmtId="0" fontId="27" fillId="0" borderId="22" xfId="1" applyFont="1" applyBorder="1" applyAlignment="1">
      <alignment horizontal="left" vertical="top" wrapText="1"/>
    </xf>
    <xf numFmtId="0" fontId="27" fillId="0" borderId="23" xfId="1" applyFont="1" applyBorder="1" applyAlignment="1">
      <alignment horizontal="left" vertical="top" wrapText="1"/>
    </xf>
    <xf numFmtId="0" fontId="27" fillId="0" borderId="24" xfId="1" applyFont="1" applyBorder="1" applyAlignment="1">
      <alignment horizontal="left" vertical="top" wrapText="1"/>
    </xf>
    <xf numFmtId="0" fontId="27" fillId="0" borderId="28" xfId="1" applyFont="1" applyBorder="1" applyAlignment="1">
      <alignment horizontal="left" vertical="top" wrapText="1"/>
    </xf>
    <xf numFmtId="0" fontId="27" fillId="0" borderId="29" xfId="1" applyFont="1" applyBorder="1" applyAlignment="1">
      <alignment horizontal="left" vertical="top" wrapText="1"/>
    </xf>
    <xf numFmtId="0" fontId="27" fillId="0" borderId="30" xfId="1" applyFont="1" applyBorder="1" applyAlignment="1">
      <alignment horizontal="left" vertical="top" wrapText="1"/>
    </xf>
    <xf numFmtId="173" fontId="27" fillId="0" borderId="21" xfId="1" applyNumberFormat="1" applyFont="1" applyBorder="1" applyAlignment="1">
      <alignment horizontal="left" vertical="top"/>
    </xf>
    <xf numFmtId="0" fontId="26" fillId="0" borderId="22" xfId="1" applyFont="1" applyBorder="1" applyAlignment="1">
      <alignment horizontal="left" vertical="top" wrapText="1"/>
    </xf>
    <xf numFmtId="0" fontId="26" fillId="0" borderId="24" xfId="1" applyFont="1" applyBorder="1" applyAlignment="1">
      <alignment horizontal="left" vertical="top"/>
    </xf>
    <xf numFmtId="0" fontId="26" fillId="0" borderId="28" xfId="1" applyFont="1" applyBorder="1" applyAlignment="1">
      <alignment horizontal="left" vertical="top"/>
    </xf>
    <xf numFmtId="0" fontId="26" fillId="0" borderId="30" xfId="1" applyFont="1" applyBorder="1" applyAlignment="1">
      <alignment horizontal="left" vertical="top"/>
    </xf>
    <xf numFmtId="0" fontId="27" fillId="0" borderId="22" xfId="1" applyFont="1" applyBorder="1" applyAlignment="1">
      <alignment horizontal="left" vertical="top"/>
    </xf>
    <xf numFmtId="0" fontId="27" fillId="0" borderId="23" xfId="1" applyFont="1" applyBorder="1" applyAlignment="1">
      <alignment horizontal="left" vertical="top"/>
    </xf>
    <xf numFmtId="0" fontId="27" fillId="0" borderId="24" xfId="1" applyFont="1" applyBorder="1" applyAlignment="1">
      <alignment horizontal="left" vertical="top"/>
    </xf>
    <xf numFmtId="0" fontId="27" fillId="0" borderId="28" xfId="1" applyFont="1" applyBorder="1" applyAlignment="1">
      <alignment horizontal="left" vertical="top"/>
    </xf>
    <xf numFmtId="0" fontId="27" fillId="0" borderId="29" xfId="1" applyFont="1" applyBorder="1" applyAlignment="1">
      <alignment horizontal="left" vertical="top"/>
    </xf>
    <xf numFmtId="0" fontId="27" fillId="0" borderId="30" xfId="1" applyFont="1" applyBorder="1" applyAlignment="1">
      <alignment horizontal="left" vertical="top"/>
    </xf>
    <xf numFmtId="0" fontId="26" fillId="0" borderId="45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 wrapText="1"/>
    </xf>
    <xf numFmtId="173" fontId="27" fillId="0" borderId="21" xfId="1" applyNumberFormat="1" applyFont="1" applyBorder="1" applyAlignment="1">
      <alignment horizontal="left" vertical="top" wrapText="1"/>
    </xf>
    <xf numFmtId="0" fontId="27" fillId="0" borderId="21" xfId="1" applyFont="1" applyBorder="1" applyAlignment="1">
      <alignment horizontal="left" vertical="top" wrapText="1"/>
    </xf>
    <xf numFmtId="0" fontId="27" fillId="0" borderId="21" xfId="1" applyFont="1" applyBorder="1" applyAlignment="1">
      <alignment horizontal="left" vertical="top"/>
    </xf>
    <xf numFmtId="0" fontId="26" fillId="0" borderId="24" xfId="1" applyFont="1" applyBorder="1" applyAlignment="1">
      <alignment horizontal="left" vertical="top" wrapText="1"/>
    </xf>
    <xf numFmtId="0" fontId="26" fillId="0" borderId="28" xfId="1" applyFont="1" applyBorder="1" applyAlignment="1">
      <alignment horizontal="left" vertical="top" wrapText="1"/>
    </xf>
    <xf numFmtId="0" fontId="26" fillId="0" borderId="30" xfId="1" applyFont="1" applyBorder="1" applyAlignment="1">
      <alignment horizontal="left" vertical="top" wrapText="1"/>
    </xf>
    <xf numFmtId="0" fontId="29" fillId="0" borderId="33" xfId="1" applyFont="1" applyBorder="1" applyAlignment="1">
      <alignment horizontal="left" vertical="center" wrapText="1"/>
    </xf>
    <xf numFmtId="0" fontId="29" fillId="0" borderId="35" xfId="1" applyFont="1" applyBorder="1" applyAlignment="1">
      <alignment horizontal="left" vertical="center" wrapText="1"/>
    </xf>
    <xf numFmtId="2" fontId="26" fillId="0" borderId="20" xfId="1" applyNumberFormat="1" applyFont="1" applyAlignment="1">
      <alignment horizontal="left" vertical="center" wrapText="1"/>
    </xf>
    <xf numFmtId="0" fontId="30" fillId="0" borderId="25" xfId="1" applyFont="1" applyBorder="1" applyAlignment="1">
      <alignment horizontal="left" vertical="top"/>
    </xf>
    <xf numFmtId="0" fontId="30" fillId="0" borderId="27" xfId="1" applyFont="1" applyBorder="1" applyAlignment="1">
      <alignment horizontal="left" vertical="top"/>
    </xf>
    <xf numFmtId="49" fontId="29" fillId="0" borderId="26" xfId="1" applyNumberFormat="1" applyFont="1" applyBorder="1" applyAlignment="1">
      <alignment horizontal="center" vertical="center"/>
    </xf>
    <xf numFmtId="49" fontId="29" fillId="0" borderId="27" xfId="1" applyNumberFormat="1" applyFont="1" applyBorder="1" applyAlignment="1">
      <alignment horizontal="center" vertical="center"/>
    </xf>
    <xf numFmtId="179" fontId="30" fillId="0" borderId="21" xfId="7" applyNumberFormat="1" applyFont="1" applyFill="1" applyBorder="1" applyAlignment="1">
      <alignment horizontal="center" vertical="center" wrapText="1"/>
    </xf>
    <xf numFmtId="0" fontId="27" fillId="0" borderId="25" xfId="1" applyFont="1" applyBorder="1" applyAlignment="1">
      <alignment horizontal="left" vertical="center"/>
    </xf>
    <xf numFmtId="0" fontId="27" fillId="0" borderId="27" xfId="1" applyFont="1" applyBorder="1" applyAlignment="1">
      <alignment horizontal="left" vertical="center"/>
    </xf>
    <xf numFmtId="0" fontId="26" fillId="0" borderId="26" xfId="1" applyFont="1" applyBorder="1" applyAlignment="1">
      <alignment horizontal="center" vertical="center"/>
    </xf>
    <xf numFmtId="0" fontId="26" fillId="0" borderId="27" xfId="1" applyFont="1" applyBorder="1" applyAlignment="1">
      <alignment horizontal="center" vertical="center"/>
    </xf>
    <xf numFmtId="2" fontId="27" fillId="0" borderId="21" xfId="1" applyNumberFormat="1" applyFont="1" applyBorder="1" applyAlignment="1">
      <alignment horizontal="center" vertical="center"/>
    </xf>
    <xf numFmtId="0" fontId="27" fillId="0" borderId="25" xfId="1" applyFont="1" applyBorder="1" applyAlignment="1">
      <alignment horizontal="left" vertical="center" wrapText="1"/>
    </xf>
    <xf numFmtId="0" fontId="27" fillId="0" borderId="27" xfId="1" applyFont="1" applyBorder="1" applyAlignment="1">
      <alignment horizontal="left" vertical="center" wrapText="1"/>
    </xf>
    <xf numFmtId="0" fontId="26" fillId="0" borderId="26" xfId="1" applyFont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 wrapText="1"/>
    </xf>
    <xf numFmtId="10" fontId="26" fillId="0" borderId="25" xfId="2" applyNumberFormat="1" applyFont="1" applyBorder="1" applyAlignment="1">
      <alignment horizontal="center"/>
    </xf>
    <xf numFmtId="10" fontId="26" fillId="0" borderId="26" xfId="2" applyNumberFormat="1" applyFont="1" applyBorder="1" applyAlignment="1">
      <alignment horizontal="center"/>
    </xf>
    <xf numFmtId="10" fontId="26" fillId="0" borderId="27" xfId="2" applyNumberFormat="1" applyFont="1" applyBorder="1" applyAlignment="1">
      <alignment horizontal="center"/>
    </xf>
    <xf numFmtId="2" fontId="27" fillId="0" borderId="20" xfId="1" applyNumberFormat="1" applyFont="1" applyAlignment="1">
      <alignment horizontal="center" vertical="center"/>
    </xf>
    <xf numFmtId="0" fontId="26" fillId="0" borderId="20" xfId="1" applyFont="1" applyAlignment="1">
      <alignment horizontal="center"/>
    </xf>
    <xf numFmtId="0" fontId="27" fillId="0" borderId="25" xfId="1" applyFont="1" applyBorder="1" applyAlignment="1">
      <alignment horizontal="left"/>
    </xf>
    <xf numFmtId="0" fontId="27" fillId="0" borderId="26" xfId="1" applyFont="1" applyBorder="1" applyAlignment="1">
      <alignment horizontal="left"/>
    </xf>
    <xf numFmtId="0" fontId="27" fillId="0" borderId="27" xfId="1" applyFont="1" applyBorder="1" applyAlignment="1">
      <alignment horizontal="left"/>
    </xf>
    <xf numFmtId="0" fontId="27" fillId="0" borderId="23" xfId="1" applyFont="1" applyBorder="1" applyAlignment="1">
      <alignment horizontal="left"/>
    </xf>
    <xf numFmtId="0" fontId="27" fillId="0" borderId="31" xfId="1" applyFont="1" applyBorder="1" applyAlignment="1">
      <alignment horizontal="left" vertical="top" wrapText="1"/>
    </xf>
    <xf numFmtId="0" fontId="27" fillId="0" borderId="20" xfId="1" applyFont="1" applyAlignment="1">
      <alignment horizontal="left" vertical="top" wrapText="1"/>
    </xf>
    <xf numFmtId="0" fontId="27" fillId="0" borderId="32" xfId="1" applyFont="1" applyBorder="1" applyAlignment="1">
      <alignment horizontal="left" vertical="top" wrapText="1"/>
    </xf>
    <xf numFmtId="2" fontId="27" fillId="0" borderId="25" xfId="1" applyNumberFormat="1" applyFont="1" applyBorder="1" applyAlignment="1">
      <alignment horizontal="center" vertical="center" wrapText="1"/>
    </xf>
    <xf numFmtId="2" fontId="27" fillId="0" borderId="26" xfId="1" applyNumberFormat="1" applyFont="1" applyBorder="1" applyAlignment="1">
      <alignment horizontal="center" vertical="center" wrapText="1"/>
    </xf>
    <xf numFmtId="2" fontId="27" fillId="0" borderId="27" xfId="1" applyNumberFormat="1" applyFont="1" applyBorder="1" applyAlignment="1">
      <alignment horizontal="center" vertical="center" wrapText="1"/>
    </xf>
    <xf numFmtId="0" fontId="27" fillId="0" borderId="25" xfId="1" applyFont="1" applyBorder="1" applyAlignment="1">
      <alignment horizontal="left" vertical="top" wrapText="1"/>
    </xf>
    <xf numFmtId="0" fontId="27" fillId="0" borderId="27" xfId="1" applyFont="1" applyBorder="1" applyAlignment="1">
      <alignment horizontal="left" vertical="top" wrapText="1"/>
    </xf>
    <xf numFmtId="2" fontId="26" fillId="0" borderId="25" xfId="1" applyNumberFormat="1" applyFont="1" applyBorder="1" applyAlignment="1">
      <alignment horizontal="center" vertical="center" wrapText="1"/>
    </xf>
    <xf numFmtId="2" fontId="26" fillId="0" borderId="26" xfId="1" applyNumberFormat="1" applyFont="1" applyBorder="1" applyAlignment="1">
      <alignment horizontal="center" vertical="center" wrapText="1"/>
    </xf>
    <xf numFmtId="2" fontId="26" fillId="0" borderId="27" xfId="1" applyNumberFormat="1" applyFont="1" applyBorder="1" applyAlignment="1">
      <alignment horizontal="center" vertical="center" wrapText="1"/>
    </xf>
    <xf numFmtId="0" fontId="26" fillId="0" borderId="21" xfId="1" applyFont="1" applyBorder="1" applyAlignment="1">
      <alignment horizontal="center"/>
    </xf>
    <xf numFmtId="0" fontId="26" fillId="0" borderId="22" xfId="1" applyFont="1" applyBorder="1" applyAlignment="1">
      <alignment horizontal="center" vertical="center"/>
    </xf>
    <xf numFmtId="0" fontId="26" fillId="0" borderId="23" xfId="1" applyFont="1" applyBorder="1" applyAlignment="1">
      <alignment horizontal="center" vertical="center"/>
    </xf>
    <xf numFmtId="0" fontId="26" fillId="0" borderId="24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/>
    </xf>
    <xf numFmtId="0" fontId="26" fillId="0" borderId="29" xfId="1" applyFont="1" applyBorder="1" applyAlignment="1">
      <alignment horizontal="center" vertical="center"/>
    </xf>
    <xf numFmtId="0" fontId="26" fillId="0" borderId="30" xfId="1" applyFont="1" applyBorder="1" applyAlignment="1">
      <alignment horizontal="center" vertical="center"/>
    </xf>
    <xf numFmtId="0" fontId="27" fillId="5" borderId="25" xfId="1" applyFont="1" applyFill="1" applyBorder="1" applyAlignment="1">
      <alignment horizontal="left"/>
    </xf>
    <xf numFmtId="0" fontId="27" fillId="5" borderId="26" xfId="1" applyFont="1" applyFill="1" applyBorder="1" applyAlignment="1">
      <alignment horizontal="left"/>
    </xf>
    <xf numFmtId="0" fontId="27" fillId="5" borderId="27" xfId="1" applyFont="1" applyFill="1" applyBorder="1" applyAlignment="1">
      <alignment horizontal="left"/>
    </xf>
    <xf numFmtId="0" fontId="26" fillId="0" borderId="22" xfId="1" applyFont="1" applyBorder="1" applyAlignment="1">
      <alignment horizontal="center"/>
    </xf>
    <xf numFmtId="0" fontId="26" fillId="0" borderId="24" xfId="1" applyFont="1" applyBorder="1" applyAlignment="1">
      <alignment horizontal="center"/>
    </xf>
    <xf numFmtId="0" fontId="26" fillId="0" borderId="31" xfId="1" applyFont="1" applyBorder="1" applyAlignment="1">
      <alignment horizontal="center"/>
    </xf>
    <xf numFmtId="0" fontId="26" fillId="0" borderId="32" xfId="1" applyFont="1" applyBorder="1" applyAlignment="1">
      <alignment horizontal="center"/>
    </xf>
    <xf numFmtId="0" fontId="26" fillId="0" borderId="28" xfId="1" applyFont="1" applyBorder="1" applyAlignment="1">
      <alignment horizontal="center"/>
    </xf>
    <xf numFmtId="0" fontId="26" fillId="0" borderId="30" xfId="1" applyFont="1" applyBorder="1" applyAlignment="1">
      <alignment horizontal="center"/>
    </xf>
    <xf numFmtId="2" fontId="27" fillId="0" borderId="20" xfId="1" applyNumberFormat="1" applyFont="1" applyAlignment="1">
      <alignment horizontal="center" vertical="center" wrapText="1"/>
    </xf>
    <xf numFmtId="172" fontId="27" fillId="0" borderId="21" xfId="1" applyNumberFormat="1" applyFont="1" applyBorder="1" applyAlignment="1">
      <alignment horizontal="left" vertical="center"/>
    </xf>
    <xf numFmtId="172" fontId="27" fillId="0" borderId="21" xfId="1" applyNumberFormat="1" applyFont="1" applyBorder="1" applyAlignment="1">
      <alignment horizontal="center" vertical="top"/>
    </xf>
    <xf numFmtId="2" fontId="27" fillId="0" borderId="21" xfId="1" applyNumberFormat="1" applyFont="1" applyBorder="1" applyAlignment="1">
      <alignment horizontal="left" vertical="center"/>
    </xf>
    <xf numFmtId="0" fontId="29" fillId="0" borderId="35" xfId="1" applyFont="1" applyFill="1" applyBorder="1" applyAlignment="1">
      <alignment horizontal="center"/>
    </xf>
    <xf numFmtId="0" fontId="29" fillId="0" borderId="21" xfId="1" applyFont="1" applyFill="1" applyBorder="1" applyAlignment="1">
      <alignment horizontal="center"/>
    </xf>
    <xf numFmtId="0" fontId="30" fillId="0" borderId="35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29" fillId="0" borderId="35" xfId="1" applyFont="1" applyFill="1" applyBorder="1" applyAlignment="1">
      <alignment horizontal="center" vertical="center" wrapText="1"/>
    </xf>
    <xf numFmtId="9" fontId="29" fillId="0" borderId="43" xfId="8" applyFont="1" applyFill="1" applyBorder="1" applyAlignment="1" applyProtection="1">
      <alignment horizontal="center" vertical="center"/>
    </xf>
    <xf numFmtId="9" fontId="29" fillId="0" borderId="41" xfId="8" applyFont="1" applyFill="1" applyBorder="1" applyAlignment="1">
      <alignment horizontal="center" vertical="center"/>
    </xf>
    <xf numFmtId="9" fontId="29" fillId="0" borderId="44" xfId="8" applyFont="1" applyFill="1" applyBorder="1" applyAlignment="1">
      <alignment horizontal="center" vertical="center"/>
    </xf>
    <xf numFmtId="2" fontId="29" fillId="0" borderId="20" xfId="1" applyNumberFormat="1" applyFont="1" applyFill="1" applyAlignment="1">
      <alignment horizontal="left" vertical="top" wrapText="1"/>
    </xf>
    <xf numFmtId="0" fontId="30" fillId="0" borderId="21" xfId="1" applyFont="1" applyFill="1" applyBorder="1" applyAlignment="1">
      <alignment vertical="center" wrapText="1"/>
    </xf>
    <xf numFmtId="0" fontId="30" fillId="0" borderId="43" xfId="9" applyFont="1" applyFill="1" applyBorder="1" applyAlignment="1">
      <alignment vertical="center" wrapText="1"/>
    </xf>
    <xf numFmtId="0" fontId="29" fillId="0" borderId="43" xfId="1" applyFont="1" applyFill="1" applyBorder="1" applyAlignment="1">
      <alignment horizontal="center" vertical="center" wrapText="1"/>
    </xf>
    <xf numFmtId="0" fontId="29" fillId="0" borderId="37" xfId="1" applyFont="1" applyFill="1" applyBorder="1" applyAlignment="1">
      <alignment horizontal="center" vertical="center" wrapText="1"/>
    </xf>
    <xf numFmtId="0" fontId="29" fillId="0" borderId="40" xfId="1" applyFont="1" applyFill="1" applyBorder="1" applyAlignment="1">
      <alignment horizontal="center" vertical="center" wrapText="1"/>
    </xf>
    <xf numFmtId="0" fontId="29" fillId="0" borderId="42" xfId="1" applyFont="1" applyFill="1" applyBorder="1" applyAlignment="1">
      <alignment horizontal="center" vertical="center" wrapText="1"/>
    </xf>
    <xf numFmtId="0" fontId="30" fillId="0" borderId="38" xfId="1" applyFont="1" applyFill="1" applyBorder="1" applyAlignment="1">
      <alignment vertical="center" wrapText="1"/>
    </xf>
    <xf numFmtId="0" fontId="30" fillId="0" borderId="21" xfId="9" applyFont="1" applyFill="1" applyBorder="1" applyAlignment="1">
      <alignment vertical="center" wrapText="1"/>
    </xf>
    <xf numFmtId="9" fontId="29" fillId="0" borderId="38" xfId="8" applyFont="1" applyFill="1" applyBorder="1" applyAlignment="1" applyProtection="1">
      <alignment horizontal="center" vertical="center"/>
    </xf>
    <xf numFmtId="9" fontId="29" fillId="0" borderId="39" xfId="8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 wrapText="1"/>
    </xf>
    <xf numFmtId="0" fontId="30" fillId="0" borderId="33" xfId="1" applyFont="1" applyFill="1" applyBorder="1" applyAlignment="1">
      <alignment horizontal="center" vertical="center" wrapText="1"/>
    </xf>
    <xf numFmtId="0" fontId="30" fillId="0" borderId="33" xfId="1" applyFont="1" applyFill="1" applyBorder="1" applyAlignment="1">
      <alignment horizontal="center" vertical="center"/>
    </xf>
    <xf numFmtId="0" fontId="31" fillId="0" borderId="21" xfId="1" applyFont="1" applyFill="1" applyBorder="1" applyAlignment="1">
      <alignment horizontal="center" vertical="center" wrapText="1"/>
    </xf>
    <xf numFmtId="0" fontId="30" fillId="0" borderId="25" xfId="1" applyFont="1" applyFill="1" applyBorder="1" applyAlignment="1">
      <alignment horizontal="left" vertical="top"/>
    </xf>
    <xf numFmtId="0" fontId="30" fillId="0" borderId="27" xfId="1" applyFont="1" applyFill="1" applyBorder="1" applyAlignment="1">
      <alignment horizontal="left" vertical="top"/>
    </xf>
    <xf numFmtId="49" fontId="29" fillId="0" borderId="26" xfId="1" applyNumberFormat="1" applyFont="1" applyFill="1" applyBorder="1" applyAlignment="1">
      <alignment horizontal="center" vertical="center"/>
    </xf>
    <xf numFmtId="49" fontId="29" fillId="0" borderId="27" xfId="1" applyNumberFormat="1" applyFont="1" applyFill="1" applyBorder="1" applyAlignment="1">
      <alignment horizontal="center" vertical="center"/>
    </xf>
    <xf numFmtId="2" fontId="29" fillId="0" borderId="25" xfId="1" applyNumberFormat="1" applyFont="1" applyFill="1" applyBorder="1" applyAlignment="1">
      <alignment horizontal="left" vertical="center" wrapText="1"/>
    </xf>
    <xf numFmtId="2" fontId="29" fillId="0" borderId="26" xfId="1" applyNumberFormat="1" applyFont="1" applyFill="1" applyBorder="1" applyAlignment="1">
      <alignment horizontal="left" vertical="center" wrapText="1"/>
    </xf>
    <xf numFmtId="2" fontId="29" fillId="0" borderId="27" xfId="1" applyNumberFormat="1" applyFont="1" applyFill="1" applyBorder="1" applyAlignment="1">
      <alignment horizontal="left" vertical="center" wrapText="1"/>
    </xf>
    <xf numFmtId="2" fontId="29" fillId="0" borderId="20" xfId="1" applyNumberFormat="1" applyFont="1" applyFill="1" applyAlignment="1">
      <alignment horizontal="left" vertical="center" wrapText="1"/>
    </xf>
    <xf numFmtId="0" fontId="30" fillId="0" borderId="25" xfId="1" applyFont="1" applyFill="1" applyBorder="1" applyAlignment="1">
      <alignment horizontal="center" vertical="center" wrapText="1"/>
    </xf>
    <xf numFmtId="0" fontId="30" fillId="0" borderId="26" xfId="1" applyFont="1" applyFill="1" applyBorder="1" applyAlignment="1">
      <alignment horizontal="center" vertical="center" wrapText="1"/>
    </xf>
    <xf numFmtId="0" fontId="29" fillId="0" borderId="26" xfId="1" applyFont="1" applyFill="1" applyBorder="1" applyAlignment="1">
      <alignment horizontal="center" vertical="center" wrapText="1"/>
    </xf>
    <xf numFmtId="0" fontId="29" fillId="0" borderId="27" xfId="1" applyFont="1" applyFill="1" applyBorder="1" applyAlignment="1">
      <alignment horizontal="center" vertical="center" wrapText="1"/>
    </xf>
    <xf numFmtId="0" fontId="30" fillId="0" borderId="21" xfId="1" applyFont="1" applyFill="1" applyBorder="1" applyAlignment="1">
      <alignment horizontal="center"/>
    </xf>
    <xf numFmtId="10" fontId="26" fillId="0" borderId="25" xfId="2" applyNumberFormat="1" applyFont="1" applyFill="1" applyBorder="1" applyAlignment="1">
      <alignment horizontal="center"/>
    </xf>
    <xf numFmtId="10" fontId="26" fillId="0" borderId="26" xfId="2" applyNumberFormat="1" applyFont="1" applyFill="1" applyBorder="1" applyAlignment="1">
      <alignment horizontal="center"/>
    </xf>
    <xf numFmtId="10" fontId="26" fillId="0" borderId="27" xfId="2" applyNumberFormat="1" applyFont="1" applyFill="1" applyBorder="1" applyAlignment="1">
      <alignment horizontal="center"/>
    </xf>
    <xf numFmtId="0" fontId="27" fillId="0" borderId="33" xfId="1" applyFont="1" applyBorder="1" applyAlignment="1">
      <alignment horizontal="center" vertical="center" wrapText="1"/>
    </xf>
    <xf numFmtId="0" fontId="27" fillId="0" borderId="34" xfId="1" applyFont="1" applyBorder="1" applyAlignment="1">
      <alignment horizontal="center" vertical="center" wrapText="1"/>
    </xf>
    <xf numFmtId="0" fontId="27" fillId="0" borderId="35" xfId="1" applyFont="1" applyBorder="1" applyAlignment="1">
      <alignment horizontal="center" vertical="center" wrapText="1"/>
    </xf>
    <xf numFmtId="0" fontId="27" fillId="0" borderId="21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27" fillId="0" borderId="25" xfId="1" applyFont="1" applyBorder="1" applyAlignment="1">
      <alignment horizontal="left" vertical="top"/>
    </xf>
    <xf numFmtId="0" fontId="27" fillId="0" borderId="27" xfId="1" applyFont="1" applyBorder="1" applyAlignment="1">
      <alignment horizontal="left" vertical="top"/>
    </xf>
    <xf numFmtId="2" fontId="26" fillId="0" borderId="25" xfId="1" applyNumberFormat="1" applyFont="1" applyBorder="1" applyAlignment="1">
      <alignment horizontal="left" vertical="center" wrapText="1"/>
    </xf>
    <xf numFmtId="2" fontId="26" fillId="0" borderId="26" xfId="1" applyNumberFormat="1" applyFont="1" applyBorder="1" applyAlignment="1">
      <alignment horizontal="left" vertical="center" wrapText="1"/>
    </xf>
    <xf numFmtId="2" fontId="26" fillId="0" borderId="27" xfId="1" applyNumberFormat="1" applyFont="1" applyBorder="1" applyAlignment="1">
      <alignment horizontal="left" vertical="center" wrapText="1"/>
    </xf>
    <xf numFmtId="0" fontId="27" fillId="0" borderId="25" xfId="1" applyFont="1" applyBorder="1" applyAlignment="1">
      <alignment horizontal="center" vertical="center"/>
    </xf>
    <xf numFmtId="0" fontId="27" fillId="0" borderId="26" xfId="1" applyFont="1" applyBorder="1" applyAlignment="1">
      <alignment horizontal="center" vertical="center"/>
    </xf>
    <xf numFmtId="0" fontId="27" fillId="0" borderId="27" xfId="1" applyFont="1" applyBorder="1" applyAlignment="1">
      <alignment horizontal="center" vertical="center"/>
    </xf>
    <xf numFmtId="0" fontId="27" fillId="0" borderId="22" xfId="1" applyFont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 wrapText="1"/>
    </xf>
    <xf numFmtId="0" fontId="27" fillId="0" borderId="24" xfId="1" applyFont="1" applyBorder="1" applyAlignment="1">
      <alignment horizontal="center" vertical="center" wrapText="1"/>
    </xf>
    <xf numFmtId="0" fontId="27" fillId="0" borderId="28" xfId="1" applyFont="1" applyBorder="1" applyAlignment="1">
      <alignment horizontal="center" vertical="center" wrapText="1"/>
    </xf>
    <xf numFmtId="0" fontId="27" fillId="0" borderId="29" xfId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27" fillId="0" borderId="21" xfId="1" applyFont="1" applyBorder="1" applyAlignment="1">
      <alignment horizontal="center"/>
    </xf>
    <xf numFmtId="2" fontId="26" fillId="0" borderId="20" xfId="1" applyNumberFormat="1" applyFont="1" applyAlignment="1">
      <alignment horizontal="left" vertical="top" wrapText="1"/>
    </xf>
    <xf numFmtId="9" fontId="26" fillId="0" borderId="21" xfId="5" applyFont="1" applyFill="1" applyBorder="1" applyAlignment="1">
      <alignment horizontal="center" vertical="center"/>
    </xf>
    <xf numFmtId="0" fontId="26" fillId="0" borderId="21" xfId="4" applyFont="1" applyBorder="1" applyAlignment="1">
      <alignment horizontal="left" vertical="center" wrapText="1"/>
    </xf>
    <xf numFmtId="0" fontId="26" fillId="0" borderId="21" xfId="4" applyFont="1" applyBorder="1"/>
    <xf numFmtId="0" fontId="26" fillId="0" borderId="16" xfId="4" applyFont="1" applyBorder="1" applyAlignment="1">
      <alignment horizontal="center" vertical="center" wrapText="1"/>
    </xf>
    <xf numFmtId="0" fontId="26" fillId="0" borderId="14" xfId="4" applyFont="1" applyBorder="1"/>
    <xf numFmtId="171" fontId="26" fillId="0" borderId="16" xfId="4" applyNumberFormat="1" applyFont="1" applyBorder="1" applyAlignment="1">
      <alignment horizontal="center" vertical="center"/>
    </xf>
    <xf numFmtId="0" fontId="26" fillId="0" borderId="19" xfId="4" applyFont="1" applyBorder="1"/>
    <xf numFmtId="9" fontId="26" fillId="0" borderId="21" xfId="5" applyFont="1" applyFill="1" applyBorder="1" applyAlignment="1" applyProtection="1">
      <alignment horizontal="center" vertical="center"/>
    </xf>
    <xf numFmtId="0" fontId="26" fillId="0" borderId="21" xfId="1" applyFont="1" applyBorder="1" applyAlignment="1">
      <alignment horizontal="left" vertical="center" wrapText="1"/>
    </xf>
    <xf numFmtId="0" fontId="26" fillId="0" borderId="14" xfId="4" applyFont="1" applyBorder="1" applyAlignment="1">
      <alignment vertical="center" wrapText="1"/>
    </xf>
    <xf numFmtId="0" fontId="26" fillId="0" borderId="21" xfId="4" applyFont="1" applyBorder="1" applyAlignment="1">
      <alignment horizontal="center" vertical="center" wrapText="1"/>
    </xf>
    <xf numFmtId="2" fontId="27" fillId="0" borderId="27" xfId="1" applyNumberFormat="1" applyFont="1" applyBorder="1" applyAlignment="1">
      <alignment horizontal="left" vertical="center"/>
    </xf>
    <xf numFmtId="0" fontId="26" fillId="0" borderId="22" xfId="1" applyFont="1" applyBorder="1" applyAlignment="1">
      <alignment horizontal="center" vertical="center" wrapText="1"/>
    </xf>
    <xf numFmtId="0" fontId="26" fillId="0" borderId="24" xfId="1" applyFont="1" applyBorder="1" applyAlignment="1">
      <alignment horizontal="center" vertical="center" wrapText="1"/>
    </xf>
    <xf numFmtId="0" fontId="26" fillId="0" borderId="28" xfId="1" applyFont="1" applyBorder="1" applyAlignment="1">
      <alignment horizontal="center" vertical="center" wrapText="1"/>
    </xf>
    <xf numFmtId="0" fontId="26" fillId="0" borderId="30" xfId="1" applyFont="1" applyBorder="1" applyAlignment="1">
      <alignment horizontal="center" vertical="center" wrapText="1"/>
    </xf>
    <xf numFmtId="0" fontId="26" fillId="0" borderId="33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wrapText="1"/>
    </xf>
    <xf numFmtId="39" fontId="26" fillId="0" borderId="21" xfId="1" applyNumberFormat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 wrapText="1"/>
    </xf>
    <xf numFmtId="0" fontId="27" fillId="0" borderId="31" xfId="1" applyFont="1" applyBorder="1" applyAlignment="1">
      <alignment horizontal="center" vertical="center" wrapText="1"/>
    </xf>
    <xf numFmtId="0" fontId="27" fillId="0" borderId="20" xfId="1" applyFont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0" fontId="26" fillId="0" borderId="34" xfId="1" applyFont="1" applyBorder="1" applyAlignment="1">
      <alignment horizontal="center" vertical="center" wrapText="1"/>
    </xf>
    <xf numFmtId="0" fontId="26" fillId="0" borderId="36" xfId="4" applyFont="1" applyBorder="1" applyAlignment="1">
      <alignment vertical="center" wrapText="1"/>
    </xf>
    <xf numFmtId="0" fontId="26" fillId="0" borderId="19" xfId="4" applyFont="1" applyBorder="1" applyAlignment="1">
      <alignment vertical="center" wrapText="1"/>
    </xf>
    <xf numFmtId="0" fontId="26" fillId="0" borderId="33" xfId="4" applyFont="1" applyBorder="1" applyAlignment="1">
      <alignment horizontal="center" vertical="center" wrapText="1"/>
    </xf>
    <xf numFmtId="0" fontId="26" fillId="0" borderId="35" xfId="4" applyFont="1" applyBorder="1" applyAlignment="1">
      <alignment horizontal="center" vertical="center" wrapText="1"/>
    </xf>
    <xf numFmtId="0" fontId="26" fillId="0" borderId="23" xfId="1" applyFont="1" applyBorder="1" applyAlignment="1">
      <alignment horizontal="left" vertical="top" wrapText="1"/>
    </xf>
    <xf numFmtId="0" fontId="26" fillId="0" borderId="31" xfId="1" applyFont="1" applyBorder="1" applyAlignment="1">
      <alignment horizontal="left" vertical="top" wrapText="1"/>
    </xf>
    <xf numFmtId="0" fontId="26" fillId="0" borderId="20" xfId="1" applyFont="1" applyAlignment="1">
      <alignment horizontal="left" vertical="top" wrapText="1"/>
    </xf>
    <xf numFmtId="0" fontId="26" fillId="0" borderId="32" xfId="1" applyFont="1" applyBorder="1" applyAlignment="1">
      <alignment horizontal="left" vertical="top" wrapText="1"/>
    </xf>
    <xf numFmtId="0" fontId="26" fillId="0" borderId="29" xfId="1" applyFont="1" applyBorder="1" applyAlignment="1">
      <alignment horizontal="left" vertical="top" wrapText="1"/>
    </xf>
    <xf numFmtId="0" fontId="27" fillId="0" borderId="25" xfId="4" applyFont="1" applyBorder="1" applyAlignment="1">
      <alignment horizontal="left" vertical="center"/>
    </xf>
    <xf numFmtId="0" fontId="27" fillId="0" borderId="26" xfId="4" applyFont="1" applyBorder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26" fillId="0" borderId="21" xfId="4" applyFont="1" applyBorder="1" applyAlignment="1">
      <alignment vertical="center" wrapText="1"/>
    </xf>
    <xf numFmtId="0" fontId="26" fillId="0" borderId="16" xfId="4" applyFont="1" applyBorder="1" applyAlignment="1">
      <alignment vertical="center" wrapText="1"/>
    </xf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4" xfId="0" applyFont="1" applyBorder="1" applyAlignment="1">
      <alignment horizontal="left"/>
    </xf>
    <xf numFmtId="0" fontId="26" fillId="0" borderId="5" xfId="0" applyFont="1" applyBorder="1"/>
    <xf numFmtId="0" fontId="26" fillId="0" borderId="6" xfId="0" applyFont="1" applyBorder="1"/>
    <xf numFmtId="0" fontId="30" fillId="0" borderId="3" xfId="0" applyFont="1" applyBorder="1" applyAlignment="1">
      <alignment horizontal="left" vertical="center"/>
    </xf>
    <xf numFmtId="0" fontId="26" fillId="0" borderId="3" xfId="0" applyFont="1" applyBorder="1"/>
    <xf numFmtId="0" fontId="29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6" fillId="0" borderId="2" xfId="0" applyFont="1" applyBorder="1"/>
    <xf numFmtId="0" fontId="26" fillId="0" borderId="7" xfId="0" applyFont="1" applyBorder="1"/>
    <xf numFmtId="0" fontId="26" fillId="0" borderId="8" xfId="0" applyFont="1" applyBorder="1"/>
    <xf numFmtId="0" fontId="26" fillId="0" borderId="9" xfId="0" applyFont="1" applyBorder="1"/>
    <xf numFmtId="0" fontId="26" fillId="0" borderId="11" xfId="0" applyFont="1" applyBorder="1"/>
    <xf numFmtId="0" fontId="29" fillId="0" borderId="1" xfId="0" applyFont="1" applyBorder="1" applyAlignment="1">
      <alignment horizontal="center" vertical="center"/>
    </xf>
    <xf numFmtId="0" fontId="26" fillId="0" borderId="10" xfId="0" applyFont="1" applyBorder="1"/>
    <xf numFmtId="0" fontId="30" fillId="2" borderId="4" xfId="0" applyFont="1" applyFill="1" applyBorder="1" applyAlignment="1">
      <alignment horizontal="left"/>
    </xf>
    <xf numFmtId="2" fontId="30" fillId="0" borderId="0" xfId="0" applyNumberFormat="1" applyFont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2" fontId="29" fillId="0" borderId="4" xfId="0" applyNumberFormat="1" applyFont="1" applyBorder="1" applyAlignment="1">
      <alignment horizontal="center" vertical="center" wrapText="1"/>
    </xf>
    <xf numFmtId="2" fontId="29" fillId="0" borderId="0" xfId="0" applyNumberFormat="1" applyFont="1" applyAlignment="1">
      <alignment horizontal="left" vertical="center" wrapText="1"/>
    </xf>
    <xf numFmtId="1" fontId="29" fillId="0" borderId="4" xfId="0" applyNumberFormat="1" applyFont="1" applyBorder="1" applyAlignment="1">
      <alignment horizontal="center" vertical="center"/>
    </xf>
    <xf numFmtId="2" fontId="29" fillId="0" borderId="4" xfId="0" applyNumberFormat="1" applyFont="1" applyBorder="1" applyAlignment="1">
      <alignment horizontal="left" vertical="center" wrapText="1"/>
    </xf>
    <xf numFmtId="10" fontId="29" fillId="0" borderId="4" xfId="0" applyNumberFormat="1" applyFont="1" applyBorder="1" applyAlignment="1">
      <alignment horizontal="center"/>
    </xf>
    <xf numFmtId="0" fontId="30" fillId="0" borderId="1" xfId="0" applyFont="1" applyBorder="1" applyAlignment="1">
      <alignment horizontal="left" vertical="top" wrapText="1"/>
    </xf>
    <xf numFmtId="2" fontId="30" fillId="0" borderId="0" xfId="0" applyNumberFormat="1" applyFont="1" applyAlignment="1">
      <alignment horizontal="center" vertical="center" wrapText="1"/>
    </xf>
    <xf numFmtId="2" fontId="29" fillId="0" borderId="0" xfId="0" applyNumberFormat="1" applyFont="1" applyAlignment="1">
      <alignment horizontal="left" vertical="top" wrapText="1"/>
    </xf>
    <xf numFmtId="9" fontId="29" fillId="0" borderId="13" xfId="0" applyNumberFormat="1" applyFont="1" applyBorder="1" applyAlignment="1">
      <alignment horizontal="center" vertical="center"/>
    </xf>
    <xf numFmtId="0" fontId="26" fillId="0" borderId="15" xfId="0" applyFont="1" applyBorder="1"/>
    <xf numFmtId="0" fontId="30" fillId="0" borderId="4" xfId="0" applyFont="1" applyBorder="1" applyAlignment="1">
      <alignment horizontal="center"/>
    </xf>
    <xf numFmtId="0" fontId="3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72" fontId="30" fillId="0" borderId="4" xfId="0" applyNumberFormat="1" applyFont="1" applyBorder="1" applyAlignment="1">
      <alignment horizontal="left" vertical="center"/>
    </xf>
    <xf numFmtId="172" fontId="30" fillId="0" borderId="1" xfId="0" applyNumberFormat="1" applyFont="1" applyBorder="1" applyAlignment="1">
      <alignment horizontal="center" vertical="top"/>
    </xf>
    <xf numFmtId="2" fontId="30" fillId="0" borderId="5" xfId="0" applyNumberFormat="1" applyFont="1" applyBorder="1" applyAlignment="1">
      <alignment horizontal="left" vertical="center"/>
    </xf>
    <xf numFmtId="0" fontId="29" fillId="0" borderId="1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30" fillId="0" borderId="1" xfId="0" applyFont="1" applyBorder="1" applyAlignment="1">
      <alignment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/>
    </xf>
    <xf numFmtId="2" fontId="30" fillId="0" borderId="4" xfId="0" applyNumberFormat="1" applyFont="1" applyBorder="1" applyAlignment="1">
      <alignment horizontal="center" vertical="center"/>
    </xf>
    <xf numFmtId="2" fontId="30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26" fillId="0" borderId="14" xfId="0" applyFont="1" applyBorder="1"/>
    <xf numFmtId="0" fontId="29" fillId="0" borderId="1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top" wrapText="1"/>
    </xf>
    <xf numFmtId="173" fontId="30" fillId="0" borderId="3" xfId="0" applyNumberFormat="1" applyFont="1" applyBorder="1" applyAlignment="1">
      <alignment horizontal="left" vertical="top"/>
    </xf>
    <xf numFmtId="0" fontId="30" fillId="0" borderId="1" xfId="0" applyFont="1" applyBorder="1" applyAlignment="1">
      <alignment horizontal="left" vertical="center" wrapText="1"/>
    </xf>
    <xf numFmtId="172" fontId="30" fillId="0" borderId="4" xfId="0" applyNumberFormat="1" applyFont="1" applyBorder="1" applyAlignment="1">
      <alignment horizontal="center" vertical="top"/>
    </xf>
    <xf numFmtId="0" fontId="29" fillId="0" borderId="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29" fillId="0" borderId="13" xfId="0" applyFont="1" applyBorder="1" applyAlignment="1">
      <alignment vertical="center" wrapText="1"/>
    </xf>
    <xf numFmtId="39" fontId="29" fillId="0" borderId="1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5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10" xfId="0" applyFont="1" applyBorder="1"/>
    <xf numFmtId="0" fontId="7" fillId="2" borderId="4" xfId="0" applyFont="1" applyFill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2" fontId="7" fillId="0" borderId="4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0" fillId="0" borderId="0" xfId="0"/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2" fontId="7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 vertical="center" wrapText="1"/>
    </xf>
    <xf numFmtId="1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left" vertical="top" wrapText="1"/>
    </xf>
    <xf numFmtId="9" fontId="4" fillId="0" borderId="13" xfId="0" applyNumberFormat="1" applyFont="1" applyBorder="1" applyAlignment="1">
      <alignment horizontal="center" vertical="center"/>
    </xf>
    <xf numFmtId="0" fontId="6" fillId="0" borderId="15" xfId="0" applyFont="1" applyBorder="1"/>
    <xf numFmtId="0" fontId="4" fillId="0" borderId="13" xfId="0" applyFont="1" applyBorder="1" applyAlignment="1">
      <alignment horizontal="left" vertical="top" wrapText="1"/>
    </xf>
    <xf numFmtId="0" fontId="6" fillId="0" borderId="14" xfId="0" applyFont="1" applyBorder="1"/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172" fontId="8" fillId="0" borderId="4" xfId="0" applyNumberFormat="1" applyFont="1" applyBorder="1" applyAlignment="1">
      <alignment horizontal="left" vertical="center"/>
    </xf>
    <xf numFmtId="172" fontId="8" fillId="0" borderId="4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3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2" fontId="8" fillId="0" borderId="5" xfId="0" applyNumberFormat="1" applyFont="1" applyBorder="1" applyAlignment="1">
      <alignment horizontal="left" vertical="center"/>
    </xf>
    <xf numFmtId="173" fontId="8" fillId="0" borderId="3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top" wrapText="1"/>
    </xf>
    <xf numFmtId="0" fontId="11" fillId="0" borderId="0" xfId="0" applyFont="1"/>
    <xf numFmtId="172" fontId="4" fillId="0" borderId="0" xfId="0" applyNumberFormat="1" applyFont="1"/>
    <xf numFmtId="0" fontId="13" fillId="0" borderId="1" xfId="0" applyFont="1" applyBorder="1" applyAlignment="1">
      <alignment horizontal="left" vertical="top" wrapText="1"/>
    </xf>
  </cellXfs>
  <cellStyles count="16">
    <cellStyle name="Millares 2" xfId="10"/>
    <cellStyle name="Millares 2 2" xfId="12"/>
    <cellStyle name="Moneda [0] 2" xfId="6"/>
    <cellStyle name="Moneda 2" xfId="3"/>
    <cellStyle name="Moneda 3" xfId="7"/>
    <cellStyle name="Moneda 4" xfId="13"/>
    <cellStyle name="Normal" xfId="0" builtinId="0"/>
    <cellStyle name="Normal 2" xfId="1"/>
    <cellStyle name="Normal 3" xfId="4"/>
    <cellStyle name="Normal 3 2" xfId="11"/>
    <cellStyle name="Normal 4" xfId="9"/>
    <cellStyle name="Normal 5" xfId="15"/>
    <cellStyle name="Porcentaje 2" xfId="2"/>
    <cellStyle name="Porcentaje 2 2" xfId="14"/>
    <cellStyle name="Porcentaje 3" xfId="5"/>
    <cellStyle name="Porcentaje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10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11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12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13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14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15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comments16.xml.rels><?xml version="1.0" encoding="UTF-8" standalone="yes"?>
<Relationships xmlns="http://schemas.openxmlformats.org/package/2006/relationships"><Relationship Id="rId1" Type="http://customschemas.google.com/relationships/workbookmetadata" Target="commentsmeta8"/></Relationships>
</file>

<file path=xl/_rels/comments17.xml.rels><?xml version="1.0" encoding="UTF-8" standalone="yes"?>
<Relationships xmlns="http://schemas.openxmlformats.org/package/2006/relationships"><Relationship Id="rId1" Type="http://customschemas.google.com/relationships/workbookmetadata" Target="commentsmeta9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C2C86221-E086-47D1-855F-F12B1844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4268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762002</xdr:colOff>
      <xdr:row>1</xdr:row>
      <xdr:rowOff>111125</xdr:rowOff>
    </xdr:from>
    <xdr:to>
      <xdr:col>2</xdr:col>
      <xdr:colOff>2857501</xdr:colOff>
      <xdr:row>4</xdr:row>
      <xdr:rowOff>333375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3F45B4ED-AAE4-44B1-B040-98877FA5612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7" y="396875"/>
          <a:ext cx="5124449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904C3D7D-455B-475E-A0A4-65B2F8AA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2218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904876</xdr:colOff>
      <xdr:row>0</xdr:row>
      <xdr:rowOff>230186</xdr:rowOff>
    </xdr:from>
    <xdr:to>
      <xdr:col>2</xdr:col>
      <xdr:colOff>1914525</xdr:colOff>
      <xdr:row>5</xdr:row>
      <xdr:rowOff>95249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9131AE1F-CFA1-497A-BAFE-85AE4C620A0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352551" y="230186"/>
          <a:ext cx="4038599" cy="20177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EB42D247-412C-4EEA-AC85-B7C17241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23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111126</xdr:rowOff>
    </xdr:from>
    <xdr:to>
      <xdr:col>2</xdr:col>
      <xdr:colOff>3567545</xdr:colOff>
      <xdr:row>5</xdr:row>
      <xdr:rowOff>86592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268DEC1B-1F81-45CE-A09D-F09FF119B91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6"/>
          <a:ext cx="5834494" cy="18423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CAB207CB-888F-41B6-86B2-44AB3EDD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8668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E65B21A2-DE57-4AD2-A0CA-59063412997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6788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6D14BA17-9433-46D3-B299-75639CED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38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C0BA5C7B-6A41-4DE4-89A7-EE044D26985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6788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413F60BA-CE9A-4E41-B731-263A0E2F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38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A0DB3C6C-BF65-4325-93F9-EA1319B8344B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6788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3A836AC0-F5EB-40B6-B43B-8990EC23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38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B8EBFAF0-53C2-49E5-99E2-2BB587FFCF5B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6788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762000</xdr:colOff>
      <xdr:row>1</xdr:row>
      <xdr:rowOff>104775</xdr:rowOff>
    </xdr:from>
    <xdr:ext cx="5514975" cy="1676400"/>
    <xdr:pic>
      <xdr:nvPicPr>
        <xdr:cNvPr id="3" name="image2.png" descr="Membretes_2024_2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406400</xdr:colOff>
      <xdr:row>0</xdr:row>
      <xdr:rowOff>228600</xdr:rowOff>
    </xdr:from>
    <xdr:ext cx="8597899" cy="2184400"/>
    <xdr:pic>
      <xdr:nvPicPr>
        <xdr:cNvPr id="3" name="image2.png" descr="Membretes_2024_2-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6400" y="228600"/>
          <a:ext cx="8597899" cy="21844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258536</xdr:colOff>
      <xdr:row>1</xdr:row>
      <xdr:rowOff>68035</xdr:rowOff>
    </xdr:from>
    <xdr:ext cx="8150678" cy="1700894"/>
    <xdr:pic>
      <xdr:nvPicPr>
        <xdr:cNvPr id="3" name="image2.png" descr="Membretes_2024_2-0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7572" y="353785"/>
          <a:ext cx="8150678" cy="1700894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8937625" cy="2413000"/>
    <xdr:pic>
      <xdr:nvPicPr>
        <xdr:cNvPr id="3" name="image2.png" descr="Membretes_2024_2-0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500" y="285750"/>
          <a:ext cx="8937625" cy="24130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114299</xdr:colOff>
      <xdr:row>0</xdr:row>
      <xdr:rowOff>50347</xdr:rowOff>
    </xdr:from>
    <xdr:ext cx="9437915" cy="2480582"/>
    <xdr:pic>
      <xdr:nvPicPr>
        <xdr:cNvPr id="3" name="image2.png" descr="Membretes_2024_2-0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299" y="50347"/>
          <a:ext cx="9437915" cy="2480582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248879</xdr:colOff>
      <xdr:row>0</xdr:row>
      <xdr:rowOff>64524</xdr:rowOff>
    </xdr:from>
    <xdr:ext cx="9183944" cy="2608621"/>
    <xdr:pic>
      <xdr:nvPicPr>
        <xdr:cNvPr id="3" name="image2.png" descr="Membretes_2024_2-0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8879" y="64524"/>
          <a:ext cx="9183944" cy="2608621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249092</xdr:colOff>
      <xdr:row>0</xdr:row>
      <xdr:rowOff>18183</xdr:rowOff>
    </xdr:from>
    <xdr:ext cx="9247043" cy="2738293"/>
    <xdr:pic>
      <xdr:nvPicPr>
        <xdr:cNvPr id="3" name="image2.png" descr="Membretes_2024_2-0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092" y="18183"/>
          <a:ext cx="9247043" cy="2738293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201179</xdr:colOff>
      <xdr:row>0</xdr:row>
      <xdr:rowOff>0</xdr:rowOff>
    </xdr:from>
    <xdr:ext cx="9193935" cy="2612159"/>
    <xdr:pic>
      <xdr:nvPicPr>
        <xdr:cNvPr id="3" name="image2.png" descr="Membretes_2024_2-0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1179" y="0"/>
          <a:ext cx="9193935" cy="2612159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0</xdr:row>
      <xdr:rowOff>47625</xdr:rowOff>
    </xdr:from>
    <xdr:ext cx="9105900" cy="2638425"/>
    <xdr:pic>
      <xdr:nvPicPr>
        <xdr:cNvPr id="3" name="image2.png" descr="Membretes_2024_2-0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" y="47625"/>
          <a:ext cx="9105900" cy="263842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0</xdr:row>
      <xdr:rowOff>133350</xdr:rowOff>
    </xdr:from>
    <xdr:ext cx="9086850" cy="2590800"/>
    <xdr:pic>
      <xdr:nvPicPr>
        <xdr:cNvPr id="3" name="image2.png" descr="Membretes_2024_2-0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" y="133350"/>
          <a:ext cx="9086850" cy="2590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89"/>
  <sheetViews>
    <sheetView tabSelected="1" zoomScale="70" zoomScaleNormal="70" workbookViewId="0">
      <selection activeCell="B11" sqref="B11:C11"/>
    </sheetView>
  </sheetViews>
  <sheetFormatPr baseColWidth="10" defaultColWidth="12.5703125" defaultRowHeight="14.25" x14ac:dyDescent="0.2"/>
  <cols>
    <col min="1" max="1" width="6.7109375" style="97" customWidth="1"/>
    <col min="2" max="2" width="45.42578125" style="97" customWidth="1"/>
    <col min="3" max="3" width="86.85546875" style="97" customWidth="1"/>
    <col min="4" max="4" width="16.85546875" style="97" customWidth="1"/>
    <col min="5" max="5" width="13.85546875" style="97" customWidth="1"/>
    <col min="6" max="6" width="16.7109375" style="97" customWidth="1"/>
    <col min="7" max="7" width="18" style="97" customWidth="1"/>
    <col min="8" max="8" width="27.85546875" style="98" customWidth="1"/>
    <col min="9" max="9" width="26.28515625" style="98" customWidth="1"/>
    <col min="10" max="10" width="24.42578125" style="97" customWidth="1"/>
    <col min="11" max="11" width="33.28515625" style="97" customWidth="1"/>
    <col min="12" max="12" width="15.85546875" style="97" customWidth="1"/>
    <col min="13" max="13" width="21.5703125" style="99" customWidth="1"/>
    <col min="14" max="14" width="21.140625" style="99" customWidth="1"/>
    <col min="15" max="17" width="16.85546875" style="97" customWidth="1"/>
    <col min="18" max="18" width="35.42578125" style="97" customWidth="1"/>
    <col min="19" max="19" width="12.5703125" style="97"/>
    <col min="20" max="20" width="14.42578125" style="97" customWidth="1"/>
    <col min="21" max="21" width="18.5703125" style="97" customWidth="1"/>
    <col min="22" max="22" width="33.85546875" style="97" customWidth="1"/>
    <col min="23" max="23" width="12.5703125" style="97" hidden="1" customWidth="1"/>
    <col min="24" max="24" width="24.28515625" style="97" customWidth="1"/>
    <col min="25" max="25" width="22.5703125" style="97" customWidth="1"/>
    <col min="26" max="27" width="12.5703125" style="97"/>
    <col min="28" max="28" width="16.85546875" style="97" customWidth="1"/>
    <col min="29" max="29" width="12.5703125" style="97"/>
    <col min="30" max="30" width="30.140625" style="97" customWidth="1"/>
    <col min="31" max="31" width="15.42578125" style="97" customWidth="1"/>
    <col min="32" max="32" width="15.85546875" style="97" customWidth="1"/>
    <col min="33" max="33" width="24.42578125" style="97" customWidth="1"/>
    <col min="34" max="34" width="17.140625" style="97" customWidth="1"/>
    <col min="35" max="16384" width="12.5703125" style="97"/>
  </cols>
  <sheetData>
    <row r="1" spans="2:28" ht="22.5" customHeight="1" x14ac:dyDescent="0.2"/>
    <row r="2" spans="2:28" s="101" customFormat="1" ht="37.5" customHeight="1" x14ac:dyDescent="0.25">
      <c r="B2" s="418"/>
      <c r="C2" s="418"/>
      <c r="D2" s="461" t="s">
        <v>386</v>
      </c>
      <c r="E2" s="462"/>
      <c r="F2" s="462"/>
      <c r="G2" s="462"/>
      <c r="H2" s="462"/>
      <c r="I2" s="462"/>
      <c r="J2" s="462"/>
      <c r="K2" s="463"/>
      <c r="L2" s="467" t="s">
        <v>387</v>
      </c>
      <c r="M2" s="468"/>
      <c r="N2" s="468"/>
      <c r="O2" s="469"/>
      <c r="P2" s="470"/>
      <c r="Q2" s="471"/>
      <c r="R2" s="100"/>
    </row>
    <row r="3" spans="2:28" s="101" customFormat="1" ht="37.5" customHeight="1" x14ac:dyDescent="0.25">
      <c r="B3" s="418"/>
      <c r="C3" s="418"/>
      <c r="D3" s="464"/>
      <c r="E3" s="465"/>
      <c r="F3" s="465"/>
      <c r="G3" s="465"/>
      <c r="H3" s="465"/>
      <c r="I3" s="465"/>
      <c r="J3" s="465"/>
      <c r="K3" s="466"/>
      <c r="L3" s="467" t="s">
        <v>388</v>
      </c>
      <c r="M3" s="468"/>
      <c r="N3" s="468"/>
      <c r="O3" s="469"/>
      <c r="P3" s="472"/>
      <c r="Q3" s="473"/>
      <c r="R3" s="100"/>
    </row>
    <row r="4" spans="2:28" s="101" customFormat="1" ht="33.75" customHeight="1" x14ac:dyDescent="0.25">
      <c r="B4" s="418"/>
      <c r="C4" s="418"/>
      <c r="D4" s="461" t="s">
        <v>389</v>
      </c>
      <c r="E4" s="462"/>
      <c r="F4" s="462"/>
      <c r="G4" s="462"/>
      <c r="H4" s="462"/>
      <c r="I4" s="462"/>
      <c r="J4" s="462"/>
      <c r="K4" s="463"/>
      <c r="L4" s="467" t="s">
        <v>390</v>
      </c>
      <c r="M4" s="468"/>
      <c r="N4" s="468"/>
      <c r="O4" s="469"/>
      <c r="P4" s="472"/>
      <c r="Q4" s="473"/>
      <c r="R4" s="100"/>
    </row>
    <row r="5" spans="2:28" s="101" customFormat="1" ht="38.25" customHeight="1" x14ac:dyDescent="0.25">
      <c r="B5" s="418"/>
      <c r="C5" s="418"/>
      <c r="D5" s="464"/>
      <c r="E5" s="465"/>
      <c r="F5" s="465"/>
      <c r="G5" s="465"/>
      <c r="H5" s="465"/>
      <c r="I5" s="465"/>
      <c r="J5" s="465"/>
      <c r="K5" s="466"/>
      <c r="L5" s="467" t="s">
        <v>391</v>
      </c>
      <c r="M5" s="468"/>
      <c r="N5" s="468"/>
      <c r="O5" s="469"/>
      <c r="P5" s="474"/>
      <c r="Q5" s="475"/>
      <c r="R5" s="100"/>
    </row>
    <row r="6" spans="2:28" s="101" customFormat="1" ht="23.25" customHeight="1" x14ac:dyDescent="0.25"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100"/>
    </row>
    <row r="7" spans="2:28" s="101" customFormat="1" ht="31.5" customHeight="1" x14ac:dyDescent="0.25">
      <c r="B7" s="102" t="s">
        <v>0</v>
      </c>
      <c r="C7" s="102" t="s">
        <v>235</v>
      </c>
      <c r="D7" s="448" t="s">
        <v>303</v>
      </c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50"/>
      <c r="R7" s="100"/>
    </row>
    <row r="8" spans="2:28" s="101" customFormat="1" ht="36" customHeight="1" x14ac:dyDescent="0.25">
      <c r="B8" s="102" t="s">
        <v>3</v>
      </c>
      <c r="C8" s="102" t="s">
        <v>304</v>
      </c>
      <c r="D8" s="451" t="s">
        <v>305</v>
      </c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</row>
    <row r="9" spans="2:28" s="101" customFormat="1" ht="36" customHeight="1" x14ac:dyDescent="0.2">
      <c r="B9" s="431" t="s">
        <v>306</v>
      </c>
      <c r="C9" s="432"/>
      <c r="D9" s="433" t="s">
        <v>7</v>
      </c>
      <c r="E9" s="433"/>
      <c r="F9" s="433"/>
      <c r="G9" s="433"/>
      <c r="H9" s="433"/>
      <c r="I9" s="434"/>
      <c r="J9" s="396" t="s">
        <v>348</v>
      </c>
      <c r="K9" s="397"/>
      <c r="L9" s="398"/>
      <c r="M9" s="455" t="s">
        <v>8</v>
      </c>
      <c r="N9" s="456"/>
      <c r="O9" s="456"/>
      <c r="P9" s="456"/>
      <c r="Q9" s="457"/>
      <c r="R9" s="103"/>
      <c r="T9" s="476"/>
      <c r="U9" s="476"/>
      <c r="V9" s="476"/>
      <c r="W9" s="476"/>
      <c r="X9" s="476"/>
    </row>
    <row r="10" spans="2:28" s="101" customFormat="1" ht="36" customHeight="1" x14ac:dyDescent="0.2">
      <c r="B10" s="431" t="s">
        <v>308</v>
      </c>
      <c r="C10" s="432"/>
      <c r="D10" s="433" t="s">
        <v>309</v>
      </c>
      <c r="E10" s="433"/>
      <c r="F10" s="433"/>
      <c r="G10" s="433"/>
      <c r="H10" s="433"/>
      <c r="I10" s="434"/>
      <c r="J10" s="452"/>
      <c r="K10" s="453"/>
      <c r="L10" s="454"/>
      <c r="M10" s="104" t="s">
        <v>11</v>
      </c>
      <c r="N10" s="440" t="s">
        <v>12</v>
      </c>
      <c r="O10" s="440"/>
      <c r="P10" s="440"/>
      <c r="Q10" s="104" t="s">
        <v>13</v>
      </c>
      <c r="R10" s="103"/>
      <c r="T10" s="105"/>
      <c r="U10" s="105"/>
      <c r="V10" s="105"/>
      <c r="W10" s="105"/>
      <c r="X10" s="105"/>
    </row>
    <row r="11" spans="2:28" s="101" customFormat="1" ht="51.75" customHeight="1" x14ac:dyDescent="0.2">
      <c r="B11" s="441" t="s">
        <v>14</v>
      </c>
      <c r="C11" s="442"/>
      <c r="D11" s="438" t="s">
        <v>310</v>
      </c>
      <c r="E11" s="438"/>
      <c r="F11" s="438"/>
      <c r="G11" s="438"/>
      <c r="H11" s="438"/>
      <c r="I11" s="439"/>
      <c r="J11" s="452"/>
      <c r="K11" s="453"/>
      <c r="L11" s="454"/>
      <c r="M11" s="106"/>
      <c r="N11" s="443"/>
      <c r="O11" s="444"/>
      <c r="P11" s="445"/>
      <c r="Q11" s="107"/>
      <c r="R11" s="103"/>
      <c r="T11" s="108"/>
      <c r="U11" s="446"/>
      <c r="V11" s="446"/>
      <c r="W11" s="446"/>
      <c r="X11" s="108"/>
      <c r="Z11" s="109"/>
      <c r="AA11" s="109"/>
    </row>
    <row r="12" spans="2:28" s="101" customFormat="1" ht="74.25" customHeight="1" x14ac:dyDescent="0.2">
      <c r="B12" s="441" t="s">
        <v>16</v>
      </c>
      <c r="C12" s="442"/>
      <c r="D12" s="438" t="s">
        <v>349</v>
      </c>
      <c r="E12" s="438"/>
      <c r="F12" s="438"/>
      <c r="G12" s="438"/>
      <c r="H12" s="438"/>
      <c r="I12" s="439"/>
      <c r="J12" s="452"/>
      <c r="K12" s="453"/>
      <c r="L12" s="454"/>
      <c r="M12" s="110"/>
      <c r="N12" s="458"/>
      <c r="O12" s="459"/>
      <c r="P12" s="460"/>
      <c r="Q12" s="111"/>
      <c r="R12" s="103"/>
      <c r="T12" s="112"/>
      <c r="U12" s="430"/>
      <c r="V12" s="430"/>
      <c r="W12" s="430"/>
      <c r="X12" s="113"/>
      <c r="Z12" s="114"/>
      <c r="AA12" s="115"/>
      <c r="AB12" s="116"/>
    </row>
    <row r="13" spans="2:28" s="101" customFormat="1" ht="74.25" customHeight="1" x14ac:dyDescent="0.2">
      <c r="B13" s="431" t="s">
        <v>18</v>
      </c>
      <c r="C13" s="432"/>
      <c r="D13" s="433" t="s">
        <v>350</v>
      </c>
      <c r="E13" s="433"/>
      <c r="F13" s="433"/>
      <c r="G13" s="433"/>
      <c r="H13" s="433"/>
      <c r="I13" s="434"/>
      <c r="J13" s="452"/>
      <c r="K13" s="453"/>
      <c r="L13" s="454"/>
      <c r="M13" s="117"/>
      <c r="N13" s="435"/>
      <c r="O13" s="436"/>
      <c r="P13" s="437"/>
      <c r="Q13" s="118"/>
      <c r="R13" s="103"/>
      <c r="T13" s="112"/>
      <c r="U13" s="430"/>
      <c r="V13" s="430"/>
      <c r="W13" s="430"/>
      <c r="X13" s="113"/>
      <c r="Z13" s="114"/>
      <c r="AA13" s="115"/>
      <c r="AB13" s="116"/>
    </row>
    <row r="14" spans="2:28" s="101" customFormat="1" ht="60" customHeight="1" x14ac:dyDescent="0.2">
      <c r="B14" s="119" t="s">
        <v>351</v>
      </c>
      <c r="C14" s="120"/>
      <c r="D14" s="438" t="s">
        <v>352</v>
      </c>
      <c r="E14" s="438"/>
      <c r="F14" s="438"/>
      <c r="G14" s="438"/>
      <c r="H14" s="438"/>
      <c r="I14" s="439"/>
      <c r="J14" s="399"/>
      <c r="K14" s="400"/>
      <c r="L14" s="401"/>
      <c r="M14" s="121"/>
      <c r="N14" s="435"/>
      <c r="O14" s="436"/>
      <c r="P14" s="437"/>
      <c r="Q14" s="122"/>
      <c r="R14" s="103"/>
      <c r="T14" s="123"/>
      <c r="U14" s="430"/>
      <c r="V14" s="430"/>
      <c r="W14" s="124"/>
      <c r="X14" s="113"/>
      <c r="Y14" s="125"/>
      <c r="Z14" s="114"/>
      <c r="AA14" s="115"/>
      <c r="AB14" s="116"/>
    </row>
    <row r="15" spans="2:28" s="101" customFormat="1" ht="28.5" customHeight="1" x14ac:dyDescent="0.25">
      <c r="B15" s="417" t="s">
        <v>23</v>
      </c>
      <c r="C15" s="409" t="s">
        <v>24</v>
      </c>
      <c r="D15" s="417" t="s">
        <v>392</v>
      </c>
      <c r="E15" s="417" t="s">
        <v>25</v>
      </c>
      <c r="F15" s="417" t="s">
        <v>26</v>
      </c>
      <c r="G15" s="429" t="s">
        <v>393</v>
      </c>
      <c r="H15" s="426" t="s">
        <v>27</v>
      </c>
      <c r="I15" s="417" t="s">
        <v>28</v>
      </c>
      <c r="J15" s="417"/>
      <c r="K15" s="417"/>
      <c r="L15" s="417"/>
      <c r="M15" s="417" t="s">
        <v>29</v>
      </c>
      <c r="N15" s="417"/>
      <c r="O15" s="427" t="s">
        <v>30</v>
      </c>
      <c r="P15" s="427"/>
      <c r="Q15" s="427"/>
      <c r="T15" s="126"/>
      <c r="U15" s="428"/>
      <c r="V15" s="428"/>
      <c r="X15" s="113"/>
      <c r="Z15" s="114"/>
      <c r="AA15" s="115"/>
      <c r="AB15" s="116"/>
    </row>
    <row r="16" spans="2:28" s="101" customFormat="1" ht="33.75" customHeight="1" x14ac:dyDescent="0.2">
      <c r="B16" s="417"/>
      <c r="C16" s="409"/>
      <c r="D16" s="417"/>
      <c r="E16" s="417"/>
      <c r="F16" s="417"/>
      <c r="G16" s="417"/>
      <c r="H16" s="426"/>
      <c r="I16" s="417"/>
      <c r="J16" s="417"/>
      <c r="K16" s="417"/>
      <c r="L16" s="417"/>
      <c r="M16" s="417"/>
      <c r="N16" s="417"/>
      <c r="O16" s="417" t="s">
        <v>31</v>
      </c>
      <c r="P16" s="417" t="s">
        <v>32</v>
      </c>
      <c r="Q16" s="409" t="s">
        <v>33</v>
      </c>
      <c r="T16" s="125"/>
      <c r="U16" s="428"/>
      <c r="V16" s="428"/>
      <c r="X16" s="115"/>
      <c r="Z16" s="114"/>
      <c r="AA16" s="115"/>
      <c r="AB16" s="116"/>
    </row>
    <row r="17" spans="2:28" s="101" customFormat="1" ht="39.75" customHeight="1" x14ac:dyDescent="0.2">
      <c r="B17" s="417"/>
      <c r="C17" s="409"/>
      <c r="D17" s="417"/>
      <c r="E17" s="417"/>
      <c r="F17" s="417"/>
      <c r="G17" s="417"/>
      <c r="H17" s="426"/>
      <c r="I17" s="127" t="s">
        <v>34</v>
      </c>
      <c r="J17" s="91" t="s">
        <v>35</v>
      </c>
      <c r="K17" s="91" t="s">
        <v>36</v>
      </c>
      <c r="L17" s="128" t="s">
        <v>37</v>
      </c>
      <c r="M17" s="89" t="s">
        <v>38</v>
      </c>
      <c r="N17" s="129" t="s">
        <v>39</v>
      </c>
      <c r="O17" s="417"/>
      <c r="P17" s="417"/>
      <c r="Q17" s="409"/>
      <c r="T17" s="125"/>
      <c r="U17" s="428"/>
      <c r="V17" s="428"/>
      <c r="X17" s="115"/>
      <c r="Z17" s="114"/>
      <c r="AA17" s="115"/>
      <c r="AB17" s="116"/>
    </row>
    <row r="18" spans="2:28" s="135" customFormat="1" ht="38.25" customHeight="1" x14ac:dyDescent="0.2">
      <c r="B18" s="388" t="s">
        <v>353</v>
      </c>
      <c r="C18" s="388" t="s">
        <v>354</v>
      </c>
      <c r="D18" s="87" t="s">
        <v>41</v>
      </c>
      <c r="E18" s="389" t="s">
        <v>48</v>
      </c>
      <c r="F18" s="88">
        <v>247</v>
      </c>
      <c r="G18" s="87" t="s">
        <v>41</v>
      </c>
      <c r="H18" s="130">
        <f t="shared" ref="H18:H36" si="0">+I18</f>
        <v>224795001</v>
      </c>
      <c r="I18" s="130">
        <f>150000000+84795001-10000000</f>
        <v>224795001</v>
      </c>
      <c r="J18" s="130"/>
      <c r="K18" s="131"/>
      <c r="L18" s="132"/>
      <c r="M18" s="133">
        <v>45292</v>
      </c>
      <c r="N18" s="134">
        <v>45657</v>
      </c>
      <c r="O18" s="425">
        <f>+F19/F18</f>
        <v>1</v>
      </c>
      <c r="P18" s="425">
        <f>+H19/H18</f>
        <v>0.34047613452044689</v>
      </c>
      <c r="Q18" s="424">
        <f>+(O18*O18)/P18</f>
        <v>2.9370634197562127</v>
      </c>
      <c r="X18" s="136"/>
      <c r="Z18" s="137"/>
      <c r="AA18" s="138"/>
      <c r="AB18" s="139"/>
    </row>
    <row r="19" spans="2:28" s="135" customFormat="1" ht="38.25" customHeight="1" x14ac:dyDescent="0.2">
      <c r="B19" s="388"/>
      <c r="C19" s="388"/>
      <c r="D19" s="87" t="s">
        <v>43</v>
      </c>
      <c r="E19" s="389"/>
      <c r="F19" s="88">
        <v>247</v>
      </c>
      <c r="G19" s="87" t="s">
        <v>44</v>
      </c>
      <c r="H19" s="130">
        <f>+I19</f>
        <v>76537333</v>
      </c>
      <c r="I19" s="130">
        <f>51100000+2600000+1700000+2000000+6350000+4853334+7933333+666</f>
        <v>76537333</v>
      </c>
      <c r="J19" s="130"/>
      <c r="K19" s="130"/>
      <c r="L19" s="132"/>
      <c r="M19" s="133">
        <v>45292</v>
      </c>
      <c r="N19" s="134">
        <v>45657</v>
      </c>
      <c r="O19" s="425"/>
      <c r="P19" s="425"/>
      <c r="Q19" s="424"/>
      <c r="X19" s="136"/>
      <c r="Z19" s="137"/>
      <c r="AA19" s="138"/>
      <c r="AB19" s="139"/>
    </row>
    <row r="20" spans="2:28" s="135" customFormat="1" ht="38.25" customHeight="1" x14ac:dyDescent="0.2">
      <c r="B20" s="388"/>
      <c r="C20" s="388" t="s">
        <v>355</v>
      </c>
      <c r="D20" s="87" t="s">
        <v>41</v>
      </c>
      <c r="E20" s="389" t="s">
        <v>48</v>
      </c>
      <c r="F20" s="88">
        <v>31</v>
      </c>
      <c r="G20" s="87" t="s">
        <v>41</v>
      </c>
      <c r="H20" s="130">
        <f>+I20</f>
        <v>210665156</v>
      </c>
      <c r="I20" s="140">
        <v>210665156</v>
      </c>
      <c r="J20" s="141"/>
      <c r="K20" s="131"/>
      <c r="L20" s="132"/>
      <c r="M20" s="133">
        <v>45292</v>
      </c>
      <c r="N20" s="134">
        <v>45657</v>
      </c>
      <c r="O20" s="425">
        <f t="shared" ref="O20" si="1">+F21/F20</f>
        <v>1</v>
      </c>
      <c r="P20" s="425">
        <f t="shared" ref="P20" si="2">+H21/H20</f>
        <v>0.80081270772656865</v>
      </c>
      <c r="Q20" s="424">
        <f t="shared" ref="Q20" si="3">+(O20*O20)/P20</f>
        <v>1.2487314328950962</v>
      </c>
      <c r="X20" s="136"/>
      <c r="Z20" s="137"/>
      <c r="AA20" s="138"/>
      <c r="AB20" s="139"/>
    </row>
    <row r="21" spans="2:28" s="135" customFormat="1" ht="38.25" customHeight="1" x14ac:dyDescent="0.2">
      <c r="B21" s="388"/>
      <c r="C21" s="388"/>
      <c r="D21" s="87" t="s">
        <v>43</v>
      </c>
      <c r="E21" s="389"/>
      <c r="F21" s="88">
        <v>31</v>
      </c>
      <c r="G21" s="87" t="s">
        <v>44</v>
      </c>
      <c r="H21" s="142">
        <f>+I21</f>
        <v>168703334</v>
      </c>
      <c r="I21" s="140">
        <f>6350000+4853334+157500000</f>
        <v>168703334</v>
      </c>
      <c r="J21" s="141"/>
      <c r="K21" s="131"/>
      <c r="L21" s="132"/>
      <c r="M21" s="133">
        <v>45292</v>
      </c>
      <c r="N21" s="134">
        <v>45657</v>
      </c>
      <c r="O21" s="425"/>
      <c r="P21" s="425"/>
      <c r="Q21" s="424"/>
      <c r="X21" s="136"/>
      <c r="Z21" s="137"/>
      <c r="AA21" s="138"/>
      <c r="AB21" s="139"/>
    </row>
    <row r="22" spans="2:28" s="101" customFormat="1" ht="38.25" customHeight="1" x14ac:dyDescent="0.2">
      <c r="B22" s="386" t="s">
        <v>356</v>
      </c>
      <c r="C22" s="386" t="s">
        <v>357</v>
      </c>
      <c r="D22" s="89" t="s">
        <v>41</v>
      </c>
      <c r="E22" s="387" t="s">
        <v>48</v>
      </c>
      <c r="F22" s="90">
        <v>9</v>
      </c>
      <c r="G22" s="89" t="s">
        <v>41</v>
      </c>
      <c r="H22" s="143">
        <f t="shared" si="0"/>
        <v>175600000</v>
      </c>
      <c r="I22" s="144">
        <f>175600000</f>
        <v>175600000</v>
      </c>
      <c r="J22" s="145"/>
      <c r="K22" s="145"/>
      <c r="L22" s="146"/>
      <c r="M22" s="147">
        <v>45292</v>
      </c>
      <c r="N22" s="148">
        <v>45657</v>
      </c>
      <c r="O22" s="419">
        <f t="shared" ref="O22" si="4">+F23/F22</f>
        <v>1</v>
      </c>
      <c r="P22" s="419">
        <f t="shared" ref="P22" si="5">+H23/H22</f>
        <v>0.8006833712984055</v>
      </c>
      <c r="Q22" s="420">
        <f t="shared" ref="Q22" si="6">+(O22*O22)/P22</f>
        <v>1.2489331436699858</v>
      </c>
      <c r="X22" s="149"/>
    </row>
    <row r="23" spans="2:28" s="101" customFormat="1" ht="38.25" customHeight="1" x14ac:dyDescent="0.2">
      <c r="B23" s="386"/>
      <c r="C23" s="386"/>
      <c r="D23" s="89" t="s">
        <v>43</v>
      </c>
      <c r="E23" s="387"/>
      <c r="F23" s="90">
        <v>9</v>
      </c>
      <c r="G23" s="89" t="s">
        <v>44</v>
      </c>
      <c r="H23" s="143">
        <f t="shared" si="0"/>
        <v>140600000</v>
      </c>
      <c r="I23" s="144">
        <f>71200000+1866667+3400000+2000000+1700000+7200000+3000000+2800000+6800000+400000+4500000+2400000+33333333</f>
        <v>140600000</v>
      </c>
      <c r="J23" s="145"/>
      <c r="K23" s="145"/>
      <c r="L23" s="146"/>
      <c r="M23" s="147">
        <v>45292</v>
      </c>
      <c r="N23" s="148">
        <v>45657</v>
      </c>
      <c r="O23" s="419"/>
      <c r="P23" s="419"/>
      <c r="Q23" s="420"/>
      <c r="AB23" s="116"/>
    </row>
    <row r="24" spans="2:28" s="101" customFormat="1" ht="38.25" customHeight="1" x14ac:dyDescent="0.2">
      <c r="B24" s="386"/>
      <c r="C24" s="386" t="s">
        <v>358</v>
      </c>
      <c r="D24" s="89" t="s">
        <v>41</v>
      </c>
      <c r="E24" s="387" t="s">
        <v>48</v>
      </c>
      <c r="F24" s="90">
        <v>10</v>
      </c>
      <c r="G24" s="89" t="s">
        <v>41</v>
      </c>
      <c r="H24" s="143">
        <f t="shared" si="0"/>
        <v>140861666</v>
      </c>
      <c r="I24" s="144">
        <f>140861666</f>
        <v>140861666</v>
      </c>
      <c r="J24" s="145"/>
      <c r="K24" s="145"/>
      <c r="L24" s="146"/>
      <c r="M24" s="147">
        <v>45292</v>
      </c>
      <c r="N24" s="148">
        <v>45657</v>
      </c>
      <c r="O24" s="419">
        <f t="shared" ref="O24" si="7">+F25/F24</f>
        <v>1</v>
      </c>
      <c r="P24" s="419">
        <f t="shared" ref="P24" si="8">+H25/H24</f>
        <v>0.91307074275268052</v>
      </c>
      <c r="Q24" s="420">
        <f t="shared" ref="Q24" si="9">+(O24*O24)/P24</f>
        <v>1.0952053911893502</v>
      </c>
    </row>
    <row r="25" spans="2:28" s="101" customFormat="1" ht="38.25" customHeight="1" x14ac:dyDescent="0.2">
      <c r="B25" s="386"/>
      <c r="C25" s="386"/>
      <c r="D25" s="89" t="s">
        <v>43</v>
      </c>
      <c r="E25" s="387"/>
      <c r="F25" s="90">
        <v>10</v>
      </c>
      <c r="G25" s="89" t="s">
        <v>44</v>
      </c>
      <c r="H25" s="143">
        <f t="shared" si="0"/>
        <v>128616666</v>
      </c>
      <c r="I25" s="144">
        <f>81708333+2600000+5600000+2500000+2000000+1700000+15875000+3000000+4000000+9633333</f>
        <v>128616666</v>
      </c>
      <c r="J25" s="144"/>
      <c r="K25" s="145"/>
      <c r="L25" s="146"/>
      <c r="M25" s="147">
        <v>45292</v>
      </c>
      <c r="N25" s="148">
        <v>45657</v>
      </c>
      <c r="O25" s="419"/>
      <c r="P25" s="419"/>
      <c r="Q25" s="420"/>
    </row>
    <row r="26" spans="2:28" s="101" customFormat="1" ht="38.25" customHeight="1" x14ac:dyDescent="0.2">
      <c r="B26" s="386"/>
      <c r="C26" s="386" t="s">
        <v>359</v>
      </c>
      <c r="D26" s="89" t="s">
        <v>41</v>
      </c>
      <c r="E26" s="387" t="s">
        <v>48</v>
      </c>
      <c r="F26" s="90">
        <v>20</v>
      </c>
      <c r="G26" s="89" t="s">
        <v>41</v>
      </c>
      <c r="H26" s="143">
        <f t="shared" si="0"/>
        <v>75000000</v>
      </c>
      <c r="I26" s="144">
        <v>75000000</v>
      </c>
      <c r="J26" s="146"/>
      <c r="K26" s="145"/>
      <c r="L26" s="146"/>
      <c r="M26" s="147">
        <v>45292</v>
      </c>
      <c r="N26" s="148">
        <v>45657</v>
      </c>
      <c r="O26" s="419">
        <f t="shared" ref="O26" si="10">+F27/F26</f>
        <v>0.9</v>
      </c>
      <c r="P26" s="419">
        <f t="shared" ref="P26" si="11">+H27/H26</f>
        <v>0.82088888000000004</v>
      </c>
      <c r="Q26" s="420">
        <f t="shared" ref="Q26" si="12">+(O26*O26)/P26</f>
        <v>0.98673525703015985</v>
      </c>
    </row>
    <row r="27" spans="2:28" s="101" customFormat="1" ht="38.25" customHeight="1" x14ac:dyDescent="0.2">
      <c r="B27" s="386"/>
      <c r="C27" s="386"/>
      <c r="D27" s="89" t="s">
        <v>43</v>
      </c>
      <c r="E27" s="387"/>
      <c r="F27" s="90">
        <v>18</v>
      </c>
      <c r="G27" s="89" t="s">
        <v>44</v>
      </c>
      <c r="H27" s="143">
        <f t="shared" si="0"/>
        <v>61566666</v>
      </c>
      <c r="I27" s="144">
        <f>12900000+5600000+2500000+40566666</f>
        <v>61566666</v>
      </c>
      <c r="J27" s="146"/>
      <c r="K27" s="145"/>
      <c r="L27" s="146"/>
      <c r="M27" s="147">
        <v>45292</v>
      </c>
      <c r="N27" s="148">
        <v>45657</v>
      </c>
      <c r="O27" s="419"/>
      <c r="P27" s="419"/>
      <c r="Q27" s="420"/>
    </row>
    <row r="28" spans="2:28" s="101" customFormat="1" ht="38.25" customHeight="1" x14ac:dyDescent="0.2">
      <c r="B28" s="386"/>
      <c r="C28" s="386" t="s">
        <v>360</v>
      </c>
      <c r="D28" s="89" t="s">
        <v>41</v>
      </c>
      <c r="E28" s="387" t="s">
        <v>48</v>
      </c>
      <c r="F28" s="90">
        <v>1</v>
      </c>
      <c r="G28" s="89" t="s">
        <v>41</v>
      </c>
      <c r="H28" s="143">
        <f t="shared" si="0"/>
        <v>70000000</v>
      </c>
      <c r="I28" s="144">
        <v>70000000</v>
      </c>
      <c r="J28" s="146"/>
      <c r="K28" s="145"/>
      <c r="L28" s="150"/>
      <c r="M28" s="147">
        <v>45292</v>
      </c>
      <c r="N28" s="148">
        <v>45657</v>
      </c>
      <c r="O28" s="419">
        <f t="shared" ref="O28" si="13">+F29/F28</f>
        <v>1</v>
      </c>
      <c r="P28" s="419">
        <f t="shared" ref="P28" si="14">+H29/H28</f>
        <v>0.5</v>
      </c>
      <c r="Q28" s="420">
        <f t="shared" ref="Q28" si="15">+(O28*O28)/P28</f>
        <v>2</v>
      </c>
    </row>
    <row r="29" spans="2:28" s="101" customFormat="1" ht="38.25" customHeight="1" x14ac:dyDescent="0.2">
      <c r="B29" s="386"/>
      <c r="C29" s="386"/>
      <c r="D29" s="89" t="s">
        <v>43</v>
      </c>
      <c r="E29" s="387"/>
      <c r="F29" s="90">
        <v>1</v>
      </c>
      <c r="G29" s="89" t="s">
        <v>44</v>
      </c>
      <c r="H29" s="143">
        <f t="shared" si="0"/>
        <v>35000000</v>
      </c>
      <c r="I29" s="144">
        <v>35000000</v>
      </c>
      <c r="J29" s="146"/>
      <c r="K29" s="145"/>
      <c r="L29" s="146"/>
      <c r="M29" s="147">
        <v>45292</v>
      </c>
      <c r="N29" s="148">
        <v>45657</v>
      </c>
      <c r="O29" s="419"/>
      <c r="P29" s="419"/>
      <c r="Q29" s="420"/>
    </row>
    <row r="30" spans="2:28" s="101" customFormat="1" ht="38.25" customHeight="1" x14ac:dyDescent="0.2">
      <c r="B30" s="386"/>
      <c r="C30" s="386" t="s">
        <v>361</v>
      </c>
      <c r="D30" s="89" t="s">
        <v>41</v>
      </c>
      <c r="E30" s="387" t="s">
        <v>48</v>
      </c>
      <c r="F30" s="90">
        <v>30</v>
      </c>
      <c r="G30" s="89" t="s">
        <v>41</v>
      </c>
      <c r="H30" s="143">
        <f t="shared" si="0"/>
        <v>81118174</v>
      </c>
      <c r="I30" s="144">
        <f>69032665+12085509</f>
        <v>81118174</v>
      </c>
      <c r="J30" s="146"/>
      <c r="K30" s="145"/>
      <c r="L30" s="146"/>
      <c r="M30" s="147">
        <v>45292</v>
      </c>
      <c r="N30" s="148">
        <v>45657</v>
      </c>
      <c r="O30" s="419">
        <f t="shared" ref="O30" si="16">+F31/F30</f>
        <v>0.8</v>
      </c>
      <c r="P30" s="419">
        <f t="shared" ref="P30" si="17">+H31/H30</f>
        <v>0.85101354722309208</v>
      </c>
      <c r="Q30" s="420">
        <f t="shared" ref="Q30" si="18">+(O30*O30)/P30</f>
        <v>0.75204443229882567</v>
      </c>
    </row>
    <row r="31" spans="2:28" s="101" customFormat="1" ht="38.25" customHeight="1" x14ac:dyDescent="0.2">
      <c r="B31" s="386"/>
      <c r="C31" s="386"/>
      <c r="D31" s="89" t="s">
        <v>43</v>
      </c>
      <c r="E31" s="387"/>
      <c r="F31" s="90">
        <v>24</v>
      </c>
      <c r="G31" s="89" t="s">
        <v>44</v>
      </c>
      <c r="H31" s="143">
        <f t="shared" si="0"/>
        <v>69032665</v>
      </c>
      <c r="I31" s="144">
        <f>1866667+2666667+5600000+1666667+2000000+2400000+33333333+19499331</f>
        <v>69032665</v>
      </c>
      <c r="J31" s="146"/>
      <c r="K31" s="145"/>
      <c r="L31" s="146"/>
      <c r="M31" s="147">
        <v>45292</v>
      </c>
      <c r="N31" s="148">
        <v>45657</v>
      </c>
      <c r="O31" s="419"/>
      <c r="P31" s="419"/>
      <c r="Q31" s="420"/>
    </row>
    <row r="32" spans="2:28" s="101" customFormat="1" ht="38.25" customHeight="1" x14ac:dyDescent="0.2">
      <c r="B32" s="386"/>
      <c r="C32" s="386" t="s">
        <v>362</v>
      </c>
      <c r="D32" s="89" t="s">
        <v>41</v>
      </c>
      <c r="E32" s="387" t="s">
        <v>48</v>
      </c>
      <c r="F32" s="90">
        <v>1</v>
      </c>
      <c r="G32" s="89" t="s">
        <v>41</v>
      </c>
      <c r="H32" s="143">
        <f t="shared" si="0"/>
        <v>32033333</v>
      </c>
      <c r="I32" s="144">
        <v>32033333</v>
      </c>
      <c r="J32" s="146"/>
      <c r="K32" s="145"/>
      <c r="L32" s="150"/>
      <c r="M32" s="147">
        <v>45292</v>
      </c>
      <c r="N32" s="148">
        <v>45657</v>
      </c>
      <c r="O32" s="419">
        <f t="shared" ref="O32" si="19">+F33/F32</f>
        <v>1</v>
      </c>
      <c r="P32" s="419">
        <f t="shared" ref="P32" si="20">+H33/H32</f>
        <v>1</v>
      </c>
      <c r="Q32" s="420">
        <f t="shared" ref="Q32" si="21">+(O32*O32)/P32</f>
        <v>1</v>
      </c>
    </row>
    <row r="33" spans="2:18" s="101" customFormat="1" ht="38.25" customHeight="1" x14ac:dyDescent="0.2">
      <c r="B33" s="386"/>
      <c r="C33" s="386"/>
      <c r="D33" s="89" t="s">
        <v>43</v>
      </c>
      <c r="E33" s="387"/>
      <c r="F33" s="90">
        <v>1</v>
      </c>
      <c r="G33" s="89" t="s">
        <v>44</v>
      </c>
      <c r="H33" s="143">
        <f>+I33</f>
        <v>32033333</v>
      </c>
      <c r="I33" s="144">
        <f>29033333+3000000</f>
        <v>32033333</v>
      </c>
      <c r="J33" s="146"/>
      <c r="K33" s="145"/>
      <c r="L33" s="150"/>
      <c r="M33" s="147">
        <v>45292</v>
      </c>
      <c r="N33" s="148">
        <v>45657</v>
      </c>
      <c r="O33" s="419"/>
      <c r="P33" s="419"/>
      <c r="Q33" s="420"/>
    </row>
    <row r="34" spans="2:18" s="101" customFormat="1" ht="38.25" customHeight="1" x14ac:dyDescent="0.2">
      <c r="B34" s="386"/>
      <c r="C34" s="386" t="s">
        <v>363</v>
      </c>
      <c r="D34" s="89" t="s">
        <v>41</v>
      </c>
      <c r="E34" s="387" t="s">
        <v>48</v>
      </c>
      <c r="F34" s="90">
        <v>24</v>
      </c>
      <c r="G34" s="89" t="s">
        <v>41</v>
      </c>
      <c r="H34" s="143">
        <f>+I34</f>
        <v>2266667</v>
      </c>
      <c r="I34" s="144">
        <v>2266667</v>
      </c>
      <c r="J34" s="146"/>
      <c r="K34" s="145"/>
      <c r="L34" s="150"/>
      <c r="M34" s="147">
        <v>45292</v>
      </c>
      <c r="N34" s="148">
        <v>45657</v>
      </c>
      <c r="O34" s="419">
        <f t="shared" ref="O34" si="22">+F35/F34</f>
        <v>1</v>
      </c>
      <c r="P34" s="419">
        <f t="shared" ref="P34" si="23">+H35/H34</f>
        <v>1</v>
      </c>
      <c r="Q34" s="420">
        <f t="shared" ref="Q34" si="24">+(O34*O34)/P34</f>
        <v>1</v>
      </c>
    </row>
    <row r="35" spans="2:18" s="101" customFormat="1" ht="38.25" customHeight="1" x14ac:dyDescent="0.2">
      <c r="B35" s="386"/>
      <c r="C35" s="386"/>
      <c r="D35" s="89" t="s">
        <v>43</v>
      </c>
      <c r="E35" s="387"/>
      <c r="F35" s="90">
        <v>24</v>
      </c>
      <c r="G35" s="89" t="s">
        <v>44</v>
      </c>
      <c r="H35" s="143">
        <f>+I35</f>
        <v>2266667</v>
      </c>
      <c r="I35" s="144">
        <v>2266667</v>
      </c>
      <c r="J35" s="146"/>
      <c r="K35" s="145"/>
      <c r="L35" s="150"/>
      <c r="M35" s="147">
        <v>45292</v>
      </c>
      <c r="N35" s="148">
        <v>45657</v>
      </c>
      <c r="O35" s="419"/>
      <c r="P35" s="419"/>
      <c r="Q35" s="420"/>
    </row>
    <row r="36" spans="2:18" s="155" customFormat="1" ht="38.25" customHeight="1" x14ac:dyDescent="0.2">
      <c r="B36" s="391" t="s">
        <v>364</v>
      </c>
      <c r="C36" s="390" t="s">
        <v>365</v>
      </c>
      <c r="D36" s="91" t="s">
        <v>41</v>
      </c>
      <c r="E36" s="391" t="s">
        <v>48</v>
      </c>
      <c r="F36" s="92">
        <v>1</v>
      </c>
      <c r="G36" s="91" t="s">
        <v>41</v>
      </c>
      <c r="H36" s="151">
        <f t="shared" si="0"/>
        <v>79250000</v>
      </c>
      <c r="I36" s="152">
        <v>79250000</v>
      </c>
      <c r="J36" s="151"/>
      <c r="K36" s="153"/>
      <c r="L36" s="154"/>
      <c r="M36" s="147">
        <v>45292</v>
      </c>
      <c r="N36" s="148">
        <v>45657</v>
      </c>
      <c r="O36" s="419">
        <f t="shared" ref="O36" si="25">+F37/F36</f>
        <v>1</v>
      </c>
      <c r="P36" s="419">
        <f t="shared" ref="P36" si="26">+H37/H36</f>
        <v>1</v>
      </c>
      <c r="Q36" s="420">
        <f t="shared" ref="Q36" si="27">+(O36*O36)/P36</f>
        <v>1</v>
      </c>
    </row>
    <row r="37" spans="2:18" s="155" customFormat="1" ht="38.25" customHeight="1" x14ac:dyDescent="0.2">
      <c r="B37" s="391"/>
      <c r="C37" s="390"/>
      <c r="D37" s="91" t="s">
        <v>43</v>
      </c>
      <c r="E37" s="391"/>
      <c r="F37" s="92">
        <v>1</v>
      </c>
      <c r="G37" s="91" t="s">
        <v>44</v>
      </c>
      <c r="H37" s="151">
        <f>+I37</f>
        <v>79250000</v>
      </c>
      <c r="I37" s="152">
        <f>23275000+15875000+2266667+37833333</f>
        <v>79250000</v>
      </c>
      <c r="J37" s="143"/>
      <c r="K37" s="153"/>
      <c r="L37" s="154"/>
      <c r="M37" s="147">
        <v>45292</v>
      </c>
      <c r="N37" s="148">
        <v>45657</v>
      </c>
      <c r="O37" s="419"/>
      <c r="P37" s="419"/>
      <c r="Q37" s="420"/>
    </row>
    <row r="38" spans="2:18" s="101" customFormat="1" ht="38.25" customHeight="1" x14ac:dyDescent="0.2">
      <c r="B38" s="421" t="s">
        <v>366</v>
      </c>
      <c r="C38" s="386" t="s">
        <v>367</v>
      </c>
      <c r="D38" s="89" t="s">
        <v>41</v>
      </c>
      <c r="E38" s="387" t="s">
        <v>48</v>
      </c>
      <c r="F38" s="90">
        <v>1</v>
      </c>
      <c r="G38" s="89" t="s">
        <v>41</v>
      </c>
      <c r="H38" s="143">
        <f>+I38</f>
        <v>60766668</v>
      </c>
      <c r="I38" s="144">
        <v>60766668</v>
      </c>
      <c r="J38" s="151"/>
      <c r="K38" s="145"/>
      <c r="L38" s="146"/>
      <c r="M38" s="147">
        <v>45292</v>
      </c>
      <c r="N38" s="148">
        <v>45657</v>
      </c>
      <c r="O38" s="419">
        <f t="shared" ref="O38" si="28">+F39/F38</f>
        <v>1</v>
      </c>
      <c r="P38" s="419">
        <f t="shared" ref="P38" si="29">+H39/H38</f>
        <v>1</v>
      </c>
      <c r="Q38" s="420">
        <f t="shared" ref="Q38" si="30">+(O38*O38)/P38</f>
        <v>1</v>
      </c>
    </row>
    <row r="39" spans="2:18" s="101" customFormat="1" ht="38.25" customHeight="1" x14ac:dyDescent="0.2">
      <c r="B39" s="422"/>
      <c r="C39" s="386"/>
      <c r="D39" s="89" t="s">
        <v>43</v>
      </c>
      <c r="E39" s="387"/>
      <c r="F39" s="90">
        <v>1</v>
      </c>
      <c r="G39" s="89" t="s">
        <v>44</v>
      </c>
      <c r="H39" s="143">
        <f t="shared" ref="H39:H40" si="31">+I39</f>
        <v>60766668</v>
      </c>
      <c r="I39" s="144">
        <f>47266667+1700000+2666667+1666667+5200000+2266667</f>
        <v>60766668</v>
      </c>
      <c r="J39" s="143"/>
      <c r="K39" s="145"/>
      <c r="L39" s="146"/>
      <c r="M39" s="147">
        <v>45292</v>
      </c>
      <c r="N39" s="148">
        <v>45657</v>
      </c>
      <c r="O39" s="419"/>
      <c r="P39" s="419"/>
      <c r="Q39" s="420"/>
    </row>
    <row r="40" spans="2:18" s="101" customFormat="1" ht="38.25" customHeight="1" x14ac:dyDescent="0.2">
      <c r="B40" s="422"/>
      <c r="C40" s="386" t="s">
        <v>368</v>
      </c>
      <c r="D40" s="89" t="s">
        <v>41</v>
      </c>
      <c r="E40" s="387" t="s">
        <v>48</v>
      </c>
      <c r="F40" s="90">
        <v>1</v>
      </c>
      <c r="G40" s="89" t="s">
        <v>41</v>
      </c>
      <c r="H40" s="143">
        <f t="shared" si="31"/>
        <v>2266667</v>
      </c>
      <c r="I40" s="144">
        <v>2266667</v>
      </c>
      <c r="J40" s="156"/>
      <c r="K40" s="145"/>
      <c r="L40" s="146"/>
      <c r="M40" s="147">
        <v>45292</v>
      </c>
      <c r="N40" s="148">
        <v>45657</v>
      </c>
      <c r="O40" s="419">
        <f t="shared" ref="O40" si="32">+F41/F40</f>
        <v>1</v>
      </c>
      <c r="P40" s="419">
        <f t="shared" ref="P40" si="33">+H41/H40</f>
        <v>1</v>
      </c>
      <c r="Q40" s="420">
        <f t="shared" ref="Q40" si="34">+(O40*O40)/P40</f>
        <v>1</v>
      </c>
    </row>
    <row r="41" spans="2:18" s="101" customFormat="1" ht="38.25" customHeight="1" x14ac:dyDescent="0.2">
      <c r="B41" s="422"/>
      <c r="C41" s="386"/>
      <c r="D41" s="89" t="s">
        <v>43</v>
      </c>
      <c r="E41" s="387"/>
      <c r="F41" s="90">
        <v>1</v>
      </c>
      <c r="G41" s="89" t="s">
        <v>44</v>
      </c>
      <c r="H41" s="143">
        <f>+I41</f>
        <v>2266667</v>
      </c>
      <c r="I41" s="144">
        <v>2266667</v>
      </c>
      <c r="J41" s="146"/>
      <c r="K41" s="145"/>
      <c r="L41" s="146"/>
      <c r="M41" s="147">
        <v>45292</v>
      </c>
      <c r="N41" s="148">
        <v>45657</v>
      </c>
      <c r="O41" s="419"/>
      <c r="P41" s="419"/>
      <c r="Q41" s="420"/>
    </row>
    <row r="42" spans="2:18" s="101" customFormat="1" ht="38.25" customHeight="1" x14ac:dyDescent="0.2">
      <c r="B42" s="422"/>
      <c r="C42" s="386" t="s">
        <v>369</v>
      </c>
      <c r="D42" s="89" t="s">
        <v>41</v>
      </c>
      <c r="E42" s="387" t="s">
        <v>48</v>
      </c>
      <c r="F42" s="90">
        <v>1</v>
      </c>
      <c r="G42" s="89" t="s">
        <v>41</v>
      </c>
      <c r="H42" s="143">
        <f>+I42</f>
        <v>2266667</v>
      </c>
      <c r="I42" s="144">
        <f>2226667+40000</f>
        <v>2266667</v>
      </c>
      <c r="J42" s="157"/>
      <c r="K42" s="157"/>
      <c r="L42" s="146"/>
      <c r="M42" s="147">
        <v>45292</v>
      </c>
      <c r="N42" s="148">
        <v>45657</v>
      </c>
      <c r="O42" s="419">
        <f t="shared" ref="O42" si="35">+F43/F42</f>
        <v>1</v>
      </c>
      <c r="P42" s="419">
        <f t="shared" ref="P42" si="36">+H43/H42</f>
        <v>1</v>
      </c>
      <c r="Q42" s="420">
        <f t="shared" ref="Q42" si="37">+(O42*O42)/P42</f>
        <v>1</v>
      </c>
    </row>
    <row r="43" spans="2:18" s="101" customFormat="1" ht="38.25" customHeight="1" x14ac:dyDescent="0.2">
      <c r="B43" s="423"/>
      <c r="C43" s="386"/>
      <c r="D43" s="89" t="s">
        <v>43</v>
      </c>
      <c r="E43" s="387"/>
      <c r="F43" s="90">
        <v>1</v>
      </c>
      <c r="G43" s="89" t="s">
        <v>44</v>
      </c>
      <c r="H43" s="143">
        <f>+I43</f>
        <v>2266667</v>
      </c>
      <c r="I43" s="144">
        <v>2266667</v>
      </c>
      <c r="J43" s="157"/>
      <c r="K43" s="157"/>
      <c r="L43" s="146"/>
      <c r="M43" s="147">
        <v>45292</v>
      </c>
      <c r="N43" s="148">
        <v>45657</v>
      </c>
      <c r="O43" s="419"/>
      <c r="P43" s="419"/>
      <c r="Q43" s="420"/>
    </row>
    <row r="44" spans="2:18" s="101" customFormat="1" ht="38.25" customHeight="1" x14ac:dyDescent="0.2">
      <c r="B44" s="418"/>
      <c r="C44" s="409" t="s">
        <v>51</v>
      </c>
      <c r="D44" s="89" t="s">
        <v>41</v>
      </c>
      <c r="E44" s="387" t="s">
        <v>48</v>
      </c>
      <c r="F44" s="90"/>
      <c r="G44" s="89" t="s">
        <v>41</v>
      </c>
      <c r="H44" s="130">
        <f>H18+H20+H22+H24+H26+H28+H30+H32+H34+H36+H38+H40+H42</f>
        <v>1156889999</v>
      </c>
      <c r="I44" s="130">
        <f>I18+I20+I22+I24+I26+I28+I30+I32+I34+I36+I38+I40+I42</f>
        <v>1156889999</v>
      </c>
      <c r="J44" s="140"/>
      <c r="K44" s="131"/>
      <c r="L44" s="158"/>
      <c r="M44" s="147">
        <v>45292</v>
      </c>
      <c r="N44" s="148">
        <v>45657</v>
      </c>
      <c r="O44" s="419" t="e">
        <f t="shared" ref="O44" si="38">+F45/F44</f>
        <v>#DIV/0!</v>
      </c>
      <c r="P44" s="419">
        <f t="shared" ref="P44" si="39">+H45/H44</f>
        <v>0.74242725474541849</v>
      </c>
      <c r="Q44" s="420" t="e">
        <f t="shared" ref="Q44" si="40">+(O44*O44)/P44</f>
        <v>#DIV/0!</v>
      </c>
    </row>
    <row r="45" spans="2:18" s="101" customFormat="1" ht="38.25" customHeight="1" x14ac:dyDescent="0.2">
      <c r="B45" s="418"/>
      <c r="C45" s="409"/>
      <c r="D45" s="89" t="s">
        <v>43</v>
      </c>
      <c r="E45" s="387"/>
      <c r="F45" s="90"/>
      <c r="G45" s="89" t="s">
        <v>44</v>
      </c>
      <c r="H45" s="130">
        <f>H19+H21+H23+H25+H27+H29+H31+H33+H35+H37+H39+H41+H43</f>
        <v>858906666</v>
      </c>
      <c r="I45" s="130">
        <f>I19+I21+I23+I25+I27+I29+I31+I33+I35+I37+I39+I41+I43</f>
        <v>858906666</v>
      </c>
      <c r="J45" s="140"/>
      <c r="K45" s="140"/>
      <c r="L45" s="146"/>
      <c r="M45" s="147">
        <v>45292</v>
      </c>
      <c r="N45" s="148">
        <v>45657</v>
      </c>
      <c r="O45" s="419"/>
      <c r="P45" s="419"/>
      <c r="Q45" s="420"/>
    </row>
    <row r="46" spans="2:18" s="101" customFormat="1" ht="31.5" customHeight="1" x14ac:dyDescent="0.2">
      <c r="B46" s="159"/>
      <c r="C46" s="159"/>
      <c r="D46" s="159"/>
      <c r="E46" s="159"/>
      <c r="F46" s="159"/>
      <c r="G46" s="159"/>
      <c r="H46" s="160"/>
      <c r="I46" s="161"/>
      <c r="J46" s="162"/>
      <c r="K46" s="163"/>
      <c r="L46" s="163"/>
      <c r="M46" s="164"/>
      <c r="N46" s="164"/>
      <c r="O46" s="165"/>
      <c r="P46" s="166"/>
      <c r="Q46" s="166"/>
      <c r="R46" s="167"/>
    </row>
    <row r="47" spans="2:18" s="101" customFormat="1" ht="15" x14ac:dyDescent="0.2">
      <c r="B47" s="413" t="s">
        <v>52</v>
      </c>
      <c r="C47" s="413"/>
      <c r="D47" s="414" t="s">
        <v>53</v>
      </c>
      <c r="E47" s="414"/>
      <c r="F47" s="414"/>
      <c r="G47" s="414"/>
      <c r="H47" s="414"/>
      <c r="I47" s="414"/>
      <c r="J47" s="168" t="s">
        <v>54</v>
      </c>
      <c r="K47" s="414" t="s">
        <v>55</v>
      </c>
      <c r="L47" s="414"/>
      <c r="M47" s="415" t="s">
        <v>56</v>
      </c>
      <c r="N47" s="415"/>
      <c r="O47" s="415"/>
      <c r="P47" s="415"/>
      <c r="Q47" s="415"/>
    </row>
    <row r="48" spans="2:18" s="101" customFormat="1" ht="18.600000000000001" customHeight="1" x14ac:dyDescent="0.2">
      <c r="B48" s="416" t="s">
        <v>370</v>
      </c>
      <c r="C48" s="398"/>
      <c r="D48" s="396" t="s">
        <v>371</v>
      </c>
      <c r="E48" s="397"/>
      <c r="F48" s="397"/>
      <c r="G48" s="397"/>
      <c r="H48" s="397"/>
      <c r="I48" s="398"/>
      <c r="J48" s="417" t="s">
        <v>372</v>
      </c>
      <c r="K48" s="169" t="s">
        <v>41</v>
      </c>
      <c r="L48" s="170">
        <v>400</v>
      </c>
      <c r="M48" s="412" t="s">
        <v>326</v>
      </c>
      <c r="N48" s="412"/>
      <c r="O48" s="412"/>
      <c r="P48" s="412"/>
      <c r="Q48" s="412"/>
    </row>
    <row r="49" spans="2:53" s="101" customFormat="1" ht="18" customHeight="1" x14ac:dyDescent="0.2">
      <c r="B49" s="399"/>
      <c r="C49" s="401"/>
      <c r="D49" s="399"/>
      <c r="E49" s="400"/>
      <c r="F49" s="400"/>
      <c r="G49" s="400"/>
      <c r="H49" s="400"/>
      <c r="I49" s="401"/>
      <c r="J49" s="417"/>
      <c r="K49" s="169" t="s">
        <v>43</v>
      </c>
      <c r="L49" s="170">
        <f>+F19+F23+F25+F27+F31+F33</f>
        <v>309</v>
      </c>
      <c r="M49" s="412"/>
      <c r="N49" s="412"/>
      <c r="O49" s="412"/>
      <c r="P49" s="412"/>
      <c r="Q49" s="412"/>
    </row>
    <row r="50" spans="2:53" s="101" customFormat="1" ht="18.75" customHeight="1" x14ac:dyDescent="0.2">
      <c r="B50" s="403"/>
      <c r="C50" s="404"/>
      <c r="D50" s="403" t="s">
        <v>373</v>
      </c>
      <c r="E50" s="407"/>
      <c r="F50" s="407"/>
      <c r="G50" s="407"/>
      <c r="H50" s="407"/>
      <c r="I50" s="404"/>
      <c r="J50" s="409"/>
      <c r="K50" s="169" t="s">
        <v>41</v>
      </c>
      <c r="L50" s="170"/>
      <c r="M50" s="410" t="s">
        <v>328</v>
      </c>
      <c r="N50" s="402"/>
      <c r="O50" s="402"/>
      <c r="P50" s="402"/>
      <c r="Q50" s="402"/>
    </row>
    <row r="51" spans="2:53" s="101" customFormat="1" ht="14.25" customHeight="1" x14ac:dyDescent="0.2">
      <c r="B51" s="405"/>
      <c r="C51" s="406"/>
      <c r="D51" s="405"/>
      <c r="E51" s="408"/>
      <c r="F51" s="408"/>
      <c r="G51" s="408"/>
      <c r="H51" s="408"/>
      <c r="I51" s="406"/>
      <c r="J51" s="409"/>
      <c r="K51" s="169" t="s">
        <v>43</v>
      </c>
      <c r="L51" s="170"/>
      <c r="M51" s="402"/>
      <c r="N51" s="402"/>
      <c r="O51" s="402"/>
      <c r="P51" s="402"/>
      <c r="Q51" s="402"/>
    </row>
    <row r="52" spans="2:53" s="101" customFormat="1" ht="15" x14ac:dyDescent="0.2">
      <c r="B52" s="403"/>
      <c r="C52" s="404"/>
      <c r="D52" s="403" t="s">
        <v>373</v>
      </c>
      <c r="E52" s="407"/>
      <c r="F52" s="407"/>
      <c r="G52" s="407"/>
      <c r="H52" s="407"/>
      <c r="I52" s="404"/>
      <c r="J52" s="409"/>
      <c r="K52" s="169" t="s">
        <v>41</v>
      </c>
      <c r="L52" s="170"/>
      <c r="M52" s="411" t="s">
        <v>329</v>
      </c>
      <c r="N52" s="412"/>
      <c r="O52" s="412"/>
      <c r="P52" s="412"/>
      <c r="Q52" s="412"/>
    </row>
    <row r="53" spans="2:53" s="101" customFormat="1" ht="15" x14ac:dyDescent="0.2">
      <c r="B53" s="405"/>
      <c r="C53" s="406"/>
      <c r="D53" s="405"/>
      <c r="E53" s="408"/>
      <c r="F53" s="408"/>
      <c r="G53" s="408"/>
      <c r="H53" s="408"/>
      <c r="I53" s="406"/>
      <c r="J53" s="409"/>
      <c r="K53" s="169" t="s">
        <v>43</v>
      </c>
      <c r="L53" s="171"/>
      <c r="M53" s="412"/>
      <c r="N53" s="412"/>
      <c r="O53" s="412"/>
      <c r="P53" s="412"/>
      <c r="Q53" s="412"/>
    </row>
    <row r="54" spans="2:53" s="101" customFormat="1" ht="15" customHeight="1" x14ac:dyDescent="0.2">
      <c r="B54" s="396" t="s">
        <v>374</v>
      </c>
      <c r="C54" s="397"/>
      <c r="D54" s="397"/>
      <c r="E54" s="397"/>
      <c r="F54" s="397"/>
      <c r="G54" s="397"/>
      <c r="H54" s="397"/>
      <c r="I54" s="397"/>
      <c r="J54" s="397"/>
      <c r="K54" s="397"/>
      <c r="L54" s="398"/>
      <c r="M54" s="402" t="s">
        <v>59</v>
      </c>
      <c r="N54" s="402"/>
      <c r="O54" s="402"/>
      <c r="P54" s="402"/>
      <c r="Q54" s="402"/>
    </row>
    <row r="55" spans="2:53" s="101" customFormat="1" ht="29.25" customHeight="1" x14ac:dyDescent="0.2">
      <c r="B55" s="399"/>
      <c r="C55" s="400"/>
      <c r="D55" s="400"/>
      <c r="E55" s="400"/>
      <c r="F55" s="400"/>
      <c r="G55" s="400"/>
      <c r="H55" s="400"/>
      <c r="I55" s="400"/>
      <c r="J55" s="400"/>
      <c r="K55" s="400"/>
      <c r="L55" s="401"/>
      <c r="M55" s="402"/>
      <c r="N55" s="402"/>
      <c r="O55" s="402"/>
      <c r="P55" s="402"/>
      <c r="Q55" s="402"/>
    </row>
    <row r="56" spans="2:53" s="101" customFormat="1" x14ac:dyDescent="0.2">
      <c r="H56" s="172"/>
      <c r="I56" s="173"/>
      <c r="M56" s="174"/>
      <c r="N56" s="174"/>
    </row>
    <row r="57" spans="2:53" s="101" customFormat="1" x14ac:dyDescent="0.2">
      <c r="H57" s="172"/>
      <c r="I57" s="172"/>
      <c r="J57" s="175"/>
      <c r="M57" s="176"/>
      <c r="N57" s="17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</row>
    <row r="58" spans="2:53" s="101" customFormat="1" x14ac:dyDescent="0.2">
      <c r="H58" s="172"/>
      <c r="I58" s="172"/>
      <c r="M58" s="176"/>
      <c r="N58" s="17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</row>
    <row r="59" spans="2:53" s="101" customFormat="1" x14ac:dyDescent="0.2">
      <c r="H59" s="172"/>
      <c r="I59" s="172"/>
      <c r="M59" s="176"/>
      <c r="N59" s="17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</row>
    <row r="60" spans="2:53" s="101" customFormat="1" x14ac:dyDescent="0.2">
      <c r="H60" s="172"/>
      <c r="I60" s="172"/>
      <c r="M60" s="176"/>
      <c r="N60" s="17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</row>
    <row r="61" spans="2:53" s="101" customFormat="1" x14ac:dyDescent="0.2">
      <c r="H61" s="172"/>
      <c r="I61" s="172"/>
      <c r="M61" s="176"/>
      <c r="N61" s="17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</row>
    <row r="62" spans="2:53" s="101" customFormat="1" x14ac:dyDescent="0.2">
      <c r="H62" s="172"/>
      <c r="I62" s="172"/>
      <c r="M62" s="176"/>
      <c r="N62" s="17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</row>
    <row r="63" spans="2:53" s="101" customFormat="1" x14ac:dyDescent="0.2">
      <c r="H63" s="172"/>
      <c r="I63" s="172"/>
      <c r="M63" s="176"/>
      <c r="N63" s="17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</row>
    <row r="64" spans="2:53" s="101" customFormat="1" x14ac:dyDescent="0.2">
      <c r="H64" s="172"/>
      <c r="I64" s="172"/>
      <c r="M64" s="176"/>
      <c r="N64" s="17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</row>
    <row r="65" spans="6:53" s="101" customFormat="1" x14ac:dyDescent="0.2">
      <c r="H65" s="172"/>
      <c r="I65" s="172"/>
      <c r="M65" s="176"/>
      <c r="N65" s="17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</row>
    <row r="66" spans="6:53" s="101" customFormat="1" ht="78.75" customHeight="1" x14ac:dyDescent="0.2">
      <c r="F66" s="177"/>
      <c r="G66" s="178"/>
      <c r="H66" s="179"/>
      <c r="I66" s="172"/>
      <c r="M66" s="176"/>
      <c r="N66" s="17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</row>
    <row r="67" spans="6:53" s="101" customFormat="1" ht="42.75" customHeight="1" x14ac:dyDescent="0.25">
      <c r="G67" s="100"/>
      <c r="H67" s="179"/>
      <c r="I67" s="172"/>
      <c r="M67" s="176"/>
      <c r="N67" s="17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</row>
    <row r="68" spans="6:53" s="101" customFormat="1" x14ac:dyDescent="0.2">
      <c r="H68" s="172"/>
      <c r="I68" s="172"/>
      <c r="M68" s="176"/>
      <c r="N68" s="17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</row>
    <row r="69" spans="6:53" s="101" customFormat="1" x14ac:dyDescent="0.2">
      <c r="H69" s="172"/>
      <c r="I69" s="172"/>
      <c r="M69" s="176"/>
      <c r="N69" s="17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</row>
    <row r="70" spans="6:53" x14ac:dyDescent="0.2"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</row>
    <row r="71" spans="6:53" x14ac:dyDescent="0.2"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</row>
    <row r="72" spans="6:53" x14ac:dyDescent="0.2"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</row>
    <row r="73" spans="6:53" x14ac:dyDescent="0.2"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</row>
    <row r="74" spans="6:53" x14ac:dyDescent="0.2"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</row>
    <row r="75" spans="6:53" x14ac:dyDescent="0.2"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</row>
    <row r="76" spans="6:53" x14ac:dyDescent="0.2"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</row>
    <row r="77" spans="6:53" x14ac:dyDescent="0.2"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</row>
    <row r="78" spans="6:53" x14ac:dyDescent="0.2"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</row>
    <row r="79" spans="6:53" x14ac:dyDescent="0.2"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</row>
    <row r="80" spans="6:53" x14ac:dyDescent="0.2"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</row>
    <row r="81" spans="18:53" x14ac:dyDescent="0.2"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</row>
    <row r="82" spans="18:53" x14ac:dyDescent="0.2"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</row>
    <row r="83" spans="18:53" x14ac:dyDescent="0.2"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</row>
    <row r="84" spans="18:53" x14ac:dyDescent="0.2"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</row>
    <row r="85" spans="18:53" x14ac:dyDescent="0.2"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</row>
    <row r="86" spans="18:53" x14ac:dyDescent="0.2"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</row>
    <row r="87" spans="18:53" x14ac:dyDescent="0.2"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</row>
    <row r="88" spans="18:53" x14ac:dyDescent="0.2"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</row>
    <row r="89" spans="18:53" x14ac:dyDescent="0.2"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</row>
  </sheetData>
  <mergeCells count="143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E20:E21"/>
    <mergeCell ref="O20:O21"/>
    <mergeCell ref="P20:P21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P24:P25"/>
    <mergeCell ref="Q24:Q25"/>
    <mergeCell ref="C26:C27"/>
    <mergeCell ref="E26:E27"/>
    <mergeCell ref="O26:O27"/>
    <mergeCell ref="P26:P27"/>
    <mergeCell ref="Q26:Q27"/>
    <mergeCell ref="Q20:Q21"/>
    <mergeCell ref="B22:B35"/>
    <mergeCell ref="C22:C23"/>
    <mergeCell ref="E22:E23"/>
    <mergeCell ref="O22:O23"/>
    <mergeCell ref="P22:P23"/>
    <mergeCell ref="Q22:Q23"/>
    <mergeCell ref="C24:C25"/>
    <mergeCell ref="E24:E25"/>
    <mergeCell ref="O24:O25"/>
    <mergeCell ref="B18:B21"/>
    <mergeCell ref="C18:C19"/>
    <mergeCell ref="E18:E19"/>
    <mergeCell ref="O18:O19"/>
    <mergeCell ref="P18:P19"/>
    <mergeCell ref="Q18:Q19"/>
    <mergeCell ref="C20:C21"/>
    <mergeCell ref="C28:C29"/>
    <mergeCell ref="E28:E29"/>
    <mergeCell ref="O28:O29"/>
    <mergeCell ref="P28:P29"/>
    <mergeCell ref="Q28:Q29"/>
    <mergeCell ref="C30:C31"/>
    <mergeCell ref="E30:E31"/>
    <mergeCell ref="O30:O31"/>
    <mergeCell ref="P30:P31"/>
    <mergeCell ref="Q30:Q31"/>
    <mergeCell ref="B36:B37"/>
    <mergeCell ref="C36:C37"/>
    <mergeCell ref="E36:E37"/>
    <mergeCell ref="O36:O37"/>
    <mergeCell ref="P36:P37"/>
    <mergeCell ref="Q36:Q37"/>
    <mergeCell ref="C32:C33"/>
    <mergeCell ref="E32:E33"/>
    <mergeCell ref="O32:O33"/>
    <mergeCell ref="P32:P33"/>
    <mergeCell ref="Q32:Q33"/>
    <mergeCell ref="C34:C35"/>
    <mergeCell ref="E34:E35"/>
    <mergeCell ref="O34:O35"/>
    <mergeCell ref="P34:P35"/>
    <mergeCell ref="Q34:Q35"/>
    <mergeCell ref="Q40:Q41"/>
    <mergeCell ref="C42:C43"/>
    <mergeCell ref="E42:E43"/>
    <mergeCell ref="O42:O43"/>
    <mergeCell ref="P42:P43"/>
    <mergeCell ref="Q42:Q43"/>
    <mergeCell ref="B38:B43"/>
    <mergeCell ref="C38:C39"/>
    <mergeCell ref="E38:E39"/>
    <mergeCell ref="O38:O39"/>
    <mergeCell ref="P38:P39"/>
    <mergeCell ref="Q38:Q39"/>
    <mergeCell ref="C40:C41"/>
    <mergeCell ref="E40:E41"/>
    <mergeCell ref="O40:O41"/>
    <mergeCell ref="P40:P41"/>
    <mergeCell ref="B47:C47"/>
    <mergeCell ref="D47:I47"/>
    <mergeCell ref="K47:L47"/>
    <mergeCell ref="M47:Q47"/>
    <mergeCell ref="B48:C49"/>
    <mergeCell ref="D48:I49"/>
    <mergeCell ref="J48:J49"/>
    <mergeCell ref="M48:Q49"/>
    <mergeCell ref="B44:B45"/>
    <mergeCell ref="C44:C45"/>
    <mergeCell ref="E44:E45"/>
    <mergeCell ref="O44:O45"/>
    <mergeCell ref="P44:P45"/>
    <mergeCell ref="Q44:Q45"/>
    <mergeCell ref="B54:L55"/>
    <mergeCell ref="M54:Q55"/>
    <mergeCell ref="B50:C51"/>
    <mergeCell ref="D50:I51"/>
    <mergeCell ref="J50:J51"/>
    <mergeCell ref="M50:Q51"/>
    <mergeCell ref="B52:C53"/>
    <mergeCell ref="D52:I53"/>
    <mergeCell ref="J52:J53"/>
    <mergeCell ref="M52:Q5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72"/>
  <sheetViews>
    <sheetView zoomScale="70" zoomScaleNormal="70" workbookViewId="0">
      <selection activeCell="B11" sqref="B11:C11"/>
    </sheetView>
  </sheetViews>
  <sheetFormatPr baseColWidth="10" defaultColWidth="12.5703125" defaultRowHeight="14.25" x14ac:dyDescent="0.2"/>
  <cols>
    <col min="1" max="1" width="6.7109375" style="97" customWidth="1"/>
    <col min="2" max="2" width="45.42578125" style="97" customWidth="1"/>
    <col min="3" max="3" width="86.85546875" style="97" customWidth="1"/>
    <col min="4" max="4" width="16.85546875" style="97" customWidth="1"/>
    <col min="5" max="5" width="13.85546875" style="97" customWidth="1"/>
    <col min="6" max="6" width="16.7109375" style="97" customWidth="1"/>
    <col min="7" max="7" width="18" style="97" customWidth="1"/>
    <col min="8" max="8" width="26" style="182" customWidth="1"/>
    <col min="9" max="9" width="25.140625" style="182" customWidth="1"/>
    <col min="10" max="10" width="30.7109375" style="97" customWidth="1"/>
    <col min="11" max="11" width="19.28515625" style="97" customWidth="1"/>
    <col min="12" max="12" width="15.85546875" style="97" customWidth="1"/>
    <col min="13" max="13" width="14.85546875" style="99" customWidth="1"/>
    <col min="14" max="14" width="21.140625" style="99" customWidth="1"/>
    <col min="15" max="17" width="16.85546875" style="97" customWidth="1"/>
    <col min="18" max="18" width="16.42578125" style="97" customWidth="1"/>
    <col min="19" max="19" width="12.5703125" style="97"/>
    <col min="20" max="20" width="14.42578125" style="97" customWidth="1"/>
    <col min="21" max="21" width="18.5703125" style="97" customWidth="1"/>
    <col min="22" max="22" width="33.85546875" style="97" customWidth="1"/>
    <col min="23" max="23" width="12.5703125" style="97" hidden="1" customWidth="1"/>
    <col min="24" max="24" width="24.28515625" style="97" customWidth="1"/>
    <col min="25" max="25" width="22.5703125" style="97" customWidth="1"/>
    <col min="26" max="27" width="12.5703125" style="97"/>
    <col min="28" max="28" width="16.85546875" style="97" customWidth="1"/>
    <col min="29" max="29" width="12.5703125" style="97"/>
    <col min="30" max="30" width="30.140625" style="97" customWidth="1"/>
    <col min="31" max="31" width="15.42578125" style="97" customWidth="1"/>
    <col min="32" max="32" width="15.85546875" style="97" customWidth="1"/>
    <col min="33" max="33" width="24.42578125" style="97" customWidth="1"/>
    <col min="34" max="34" width="17.140625" style="97" customWidth="1"/>
    <col min="35" max="16384" width="12.5703125" style="97"/>
  </cols>
  <sheetData>
    <row r="1" spans="2:28" ht="22.5" customHeight="1" x14ac:dyDescent="0.2"/>
    <row r="2" spans="2:28" ht="37.5" customHeight="1" x14ac:dyDescent="0.25">
      <c r="B2" s="539"/>
      <c r="C2" s="539"/>
      <c r="D2" s="540" t="s">
        <v>394</v>
      </c>
      <c r="E2" s="541"/>
      <c r="F2" s="541"/>
      <c r="G2" s="541"/>
      <c r="H2" s="541"/>
      <c r="I2" s="541"/>
      <c r="J2" s="541"/>
      <c r="K2" s="542"/>
      <c r="L2" s="546" t="s">
        <v>395</v>
      </c>
      <c r="M2" s="547"/>
      <c r="N2" s="547"/>
      <c r="O2" s="548"/>
      <c r="P2" s="549"/>
      <c r="Q2" s="550"/>
      <c r="R2" s="183"/>
    </row>
    <row r="3" spans="2:28" ht="37.5" customHeight="1" x14ac:dyDescent="0.25">
      <c r="B3" s="539"/>
      <c r="C3" s="539"/>
      <c r="D3" s="543"/>
      <c r="E3" s="544"/>
      <c r="F3" s="544"/>
      <c r="G3" s="544"/>
      <c r="H3" s="544"/>
      <c r="I3" s="544"/>
      <c r="J3" s="544"/>
      <c r="K3" s="545"/>
      <c r="L3" s="546" t="s">
        <v>396</v>
      </c>
      <c r="M3" s="547"/>
      <c r="N3" s="547"/>
      <c r="O3" s="548"/>
      <c r="P3" s="551"/>
      <c r="Q3" s="552"/>
      <c r="R3" s="183"/>
    </row>
    <row r="4" spans="2:28" ht="33.75" customHeight="1" x14ac:dyDescent="0.25">
      <c r="B4" s="539"/>
      <c r="C4" s="539"/>
      <c r="D4" s="540" t="s">
        <v>397</v>
      </c>
      <c r="E4" s="541"/>
      <c r="F4" s="541"/>
      <c r="G4" s="541"/>
      <c r="H4" s="541"/>
      <c r="I4" s="541"/>
      <c r="J4" s="541"/>
      <c r="K4" s="542"/>
      <c r="L4" s="546" t="s">
        <v>398</v>
      </c>
      <c r="M4" s="547"/>
      <c r="N4" s="547"/>
      <c r="O4" s="548"/>
      <c r="P4" s="551"/>
      <c r="Q4" s="552"/>
      <c r="R4" s="183"/>
    </row>
    <row r="5" spans="2:28" ht="38.25" customHeight="1" x14ac:dyDescent="0.25">
      <c r="B5" s="539"/>
      <c r="C5" s="539"/>
      <c r="D5" s="543"/>
      <c r="E5" s="544"/>
      <c r="F5" s="544"/>
      <c r="G5" s="544"/>
      <c r="H5" s="544"/>
      <c r="I5" s="544"/>
      <c r="J5" s="544"/>
      <c r="K5" s="545"/>
      <c r="L5" s="546" t="s">
        <v>399</v>
      </c>
      <c r="M5" s="547"/>
      <c r="N5" s="547"/>
      <c r="O5" s="548"/>
      <c r="P5" s="553"/>
      <c r="Q5" s="554"/>
      <c r="R5" s="183"/>
    </row>
    <row r="6" spans="2:28" ht="23.25" customHeight="1" x14ac:dyDescent="0.25"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183"/>
    </row>
    <row r="7" spans="2:28" ht="31.5" customHeight="1" x14ac:dyDescent="0.25">
      <c r="B7" s="184" t="s">
        <v>0</v>
      </c>
      <c r="C7" s="184" t="s">
        <v>235</v>
      </c>
      <c r="D7" s="524" t="s">
        <v>330</v>
      </c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6"/>
      <c r="R7" s="183"/>
    </row>
    <row r="8" spans="2:28" ht="36" customHeight="1" x14ac:dyDescent="0.25">
      <c r="B8" s="184" t="s">
        <v>3</v>
      </c>
      <c r="C8" s="184" t="s">
        <v>304</v>
      </c>
      <c r="D8" s="527" t="s">
        <v>305</v>
      </c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</row>
    <row r="9" spans="2:28" ht="36" customHeight="1" x14ac:dyDescent="0.2">
      <c r="B9" s="510" t="s">
        <v>306</v>
      </c>
      <c r="C9" s="511"/>
      <c r="D9" s="512" t="s">
        <v>7</v>
      </c>
      <c r="E9" s="512"/>
      <c r="F9" s="512"/>
      <c r="G9" s="512"/>
      <c r="H9" s="512"/>
      <c r="I9" s="513"/>
      <c r="J9" s="477" t="s">
        <v>307</v>
      </c>
      <c r="K9" s="478"/>
      <c r="L9" s="479"/>
      <c r="M9" s="531" t="s">
        <v>8</v>
      </c>
      <c r="N9" s="532"/>
      <c r="O9" s="532"/>
      <c r="P9" s="532"/>
      <c r="Q9" s="533"/>
      <c r="R9" s="185"/>
      <c r="T9" s="555"/>
      <c r="U9" s="555"/>
      <c r="V9" s="555"/>
      <c r="W9" s="555"/>
      <c r="X9" s="555"/>
    </row>
    <row r="10" spans="2:28" ht="36" customHeight="1" x14ac:dyDescent="0.2">
      <c r="B10" s="510" t="s">
        <v>308</v>
      </c>
      <c r="C10" s="511"/>
      <c r="D10" s="512" t="s">
        <v>309</v>
      </c>
      <c r="E10" s="512"/>
      <c r="F10" s="512"/>
      <c r="G10" s="512"/>
      <c r="H10" s="512"/>
      <c r="I10" s="513"/>
      <c r="J10" s="528"/>
      <c r="K10" s="529"/>
      <c r="L10" s="530"/>
      <c r="M10" s="186" t="s">
        <v>11</v>
      </c>
      <c r="N10" s="514" t="s">
        <v>12</v>
      </c>
      <c r="O10" s="514"/>
      <c r="P10" s="514"/>
      <c r="Q10" s="186" t="s">
        <v>13</v>
      </c>
      <c r="R10" s="185"/>
      <c r="T10" s="187"/>
      <c r="U10" s="187"/>
      <c r="V10" s="187"/>
      <c r="W10" s="187"/>
      <c r="X10" s="187"/>
    </row>
    <row r="11" spans="2:28" ht="51.75" customHeight="1" x14ac:dyDescent="0.2">
      <c r="B11" s="515" t="s">
        <v>14</v>
      </c>
      <c r="C11" s="516"/>
      <c r="D11" s="517" t="s">
        <v>310</v>
      </c>
      <c r="E11" s="517"/>
      <c r="F11" s="517"/>
      <c r="G11" s="517"/>
      <c r="H11" s="517"/>
      <c r="I11" s="518"/>
      <c r="J11" s="528"/>
      <c r="K11" s="529"/>
      <c r="L11" s="530"/>
      <c r="M11" s="188"/>
      <c r="N11" s="519"/>
      <c r="O11" s="520"/>
      <c r="P11" s="521"/>
      <c r="Q11" s="189"/>
      <c r="R11" s="185"/>
      <c r="T11" s="190"/>
      <c r="U11" s="522"/>
      <c r="V11" s="522"/>
      <c r="W11" s="522"/>
      <c r="X11" s="190"/>
      <c r="Z11" s="191"/>
      <c r="AA11" s="191"/>
    </row>
    <row r="12" spans="2:28" ht="74.25" customHeight="1" x14ac:dyDescent="0.2">
      <c r="B12" s="534" t="s">
        <v>16</v>
      </c>
      <c r="C12" s="535"/>
      <c r="D12" s="517" t="s">
        <v>331</v>
      </c>
      <c r="E12" s="517"/>
      <c r="F12" s="517"/>
      <c r="G12" s="517"/>
      <c r="H12" s="517"/>
      <c r="I12" s="518"/>
      <c r="J12" s="528"/>
      <c r="K12" s="529"/>
      <c r="L12" s="530"/>
      <c r="M12" s="192"/>
      <c r="N12" s="536"/>
      <c r="O12" s="537"/>
      <c r="P12" s="538"/>
      <c r="Q12" s="193"/>
      <c r="R12" s="185"/>
      <c r="T12" s="194"/>
      <c r="U12" s="504"/>
      <c r="V12" s="504"/>
      <c r="W12" s="504"/>
      <c r="X12" s="195"/>
      <c r="Z12" s="196"/>
      <c r="AA12" s="197"/>
      <c r="AB12" s="198"/>
    </row>
    <row r="13" spans="2:28" s="101" customFormat="1" ht="74.25" customHeight="1" x14ac:dyDescent="0.2">
      <c r="B13" s="505" t="s">
        <v>18</v>
      </c>
      <c r="C13" s="506"/>
      <c r="D13" s="507" t="s">
        <v>332</v>
      </c>
      <c r="E13" s="507"/>
      <c r="F13" s="507"/>
      <c r="G13" s="507"/>
      <c r="H13" s="507"/>
      <c r="I13" s="508"/>
      <c r="J13" s="528"/>
      <c r="K13" s="529"/>
      <c r="L13" s="530"/>
      <c r="M13" s="117"/>
      <c r="N13" s="435"/>
      <c r="O13" s="436"/>
      <c r="P13" s="437"/>
      <c r="Q13" s="118"/>
      <c r="R13" s="103"/>
      <c r="T13" s="112"/>
      <c r="U13" s="430"/>
      <c r="V13" s="430"/>
      <c r="W13" s="430"/>
      <c r="X13" s="113"/>
      <c r="Z13" s="114"/>
      <c r="AA13" s="115"/>
      <c r="AB13" s="116"/>
    </row>
    <row r="14" spans="2:28" s="101" customFormat="1" ht="53.25" customHeight="1" x14ac:dyDescent="0.2">
      <c r="B14" s="119" t="s">
        <v>333</v>
      </c>
      <c r="C14" s="120"/>
      <c r="D14" s="438" t="s">
        <v>334</v>
      </c>
      <c r="E14" s="438"/>
      <c r="F14" s="438"/>
      <c r="G14" s="438"/>
      <c r="H14" s="438"/>
      <c r="I14" s="439"/>
      <c r="J14" s="480"/>
      <c r="K14" s="481"/>
      <c r="L14" s="482"/>
      <c r="M14" s="121"/>
      <c r="N14" s="435"/>
      <c r="O14" s="436"/>
      <c r="P14" s="437"/>
      <c r="Q14" s="122"/>
      <c r="R14" s="103"/>
      <c r="T14" s="123"/>
      <c r="U14" s="430"/>
      <c r="V14" s="430"/>
      <c r="W14" s="124"/>
      <c r="X14" s="113"/>
      <c r="Y14" s="125"/>
      <c r="Z14" s="114"/>
      <c r="AA14" s="115"/>
      <c r="AB14" s="116"/>
    </row>
    <row r="15" spans="2:28" s="101" customFormat="1" ht="28.5" customHeight="1" x14ac:dyDescent="0.25">
      <c r="B15" s="417" t="s">
        <v>23</v>
      </c>
      <c r="C15" s="409" t="s">
        <v>24</v>
      </c>
      <c r="D15" s="417" t="s">
        <v>392</v>
      </c>
      <c r="E15" s="417" t="s">
        <v>25</v>
      </c>
      <c r="F15" s="417" t="s">
        <v>26</v>
      </c>
      <c r="G15" s="429" t="s">
        <v>393</v>
      </c>
      <c r="H15" s="509" t="s">
        <v>27</v>
      </c>
      <c r="I15" s="417" t="s">
        <v>28</v>
      </c>
      <c r="J15" s="417"/>
      <c r="K15" s="417"/>
      <c r="L15" s="417"/>
      <c r="M15" s="417" t="s">
        <v>29</v>
      </c>
      <c r="N15" s="417"/>
      <c r="O15" s="427" t="s">
        <v>30</v>
      </c>
      <c r="P15" s="427"/>
      <c r="Q15" s="427"/>
      <c r="T15" s="126"/>
      <c r="U15" s="428"/>
      <c r="V15" s="428"/>
      <c r="X15" s="113"/>
      <c r="Z15" s="114"/>
      <c r="AA15" s="115"/>
      <c r="AB15" s="116"/>
    </row>
    <row r="16" spans="2:28" s="101" customFormat="1" ht="33.75" customHeight="1" x14ac:dyDescent="0.2">
      <c r="B16" s="417"/>
      <c r="C16" s="409"/>
      <c r="D16" s="417"/>
      <c r="E16" s="417"/>
      <c r="F16" s="417"/>
      <c r="G16" s="417"/>
      <c r="H16" s="509"/>
      <c r="I16" s="417"/>
      <c r="J16" s="417"/>
      <c r="K16" s="417"/>
      <c r="L16" s="417"/>
      <c r="M16" s="417"/>
      <c r="N16" s="417"/>
      <c r="O16" s="417" t="s">
        <v>31</v>
      </c>
      <c r="P16" s="417" t="s">
        <v>32</v>
      </c>
      <c r="Q16" s="409" t="s">
        <v>33</v>
      </c>
      <c r="T16" s="125"/>
      <c r="U16" s="428"/>
      <c r="V16" s="428"/>
      <c r="X16" s="115"/>
      <c r="Z16" s="114"/>
      <c r="AA16" s="115"/>
      <c r="AB16" s="116"/>
    </row>
    <row r="17" spans="2:28" s="101" customFormat="1" ht="39.75" customHeight="1" x14ac:dyDescent="0.2">
      <c r="B17" s="417"/>
      <c r="C17" s="409"/>
      <c r="D17" s="417"/>
      <c r="E17" s="417"/>
      <c r="F17" s="417"/>
      <c r="G17" s="417"/>
      <c r="H17" s="509"/>
      <c r="I17" s="199" t="s">
        <v>34</v>
      </c>
      <c r="J17" s="89" t="s">
        <v>35</v>
      </c>
      <c r="K17" s="89" t="s">
        <v>36</v>
      </c>
      <c r="L17" s="200" t="s">
        <v>37</v>
      </c>
      <c r="M17" s="89" t="s">
        <v>38</v>
      </c>
      <c r="N17" s="129" t="s">
        <v>39</v>
      </c>
      <c r="O17" s="417"/>
      <c r="P17" s="417"/>
      <c r="Q17" s="409"/>
      <c r="T17" s="125"/>
      <c r="U17" s="428"/>
      <c r="V17" s="428"/>
      <c r="X17" s="115"/>
      <c r="Z17" s="114"/>
      <c r="AA17" s="115"/>
      <c r="AB17" s="116"/>
    </row>
    <row r="18" spans="2:28" s="101" customFormat="1" ht="24.75" customHeight="1" x14ac:dyDescent="0.2">
      <c r="B18" s="387" t="s">
        <v>335</v>
      </c>
      <c r="C18" s="393" t="s">
        <v>336</v>
      </c>
      <c r="D18" s="89" t="s">
        <v>93</v>
      </c>
      <c r="E18" s="387" t="s">
        <v>48</v>
      </c>
      <c r="F18" s="93">
        <v>135</v>
      </c>
      <c r="G18" s="89" t="s">
        <v>93</v>
      </c>
      <c r="H18" s="130">
        <f>+I18</f>
        <v>96200000</v>
      </c>
      <c r="I18" s="140">
        <f>15400000+10500000+8000000+16800000+12000000+13300000+9000000+11200000</f>
        <v>96200000</v>
      </c>
      <c r="J18" s="130"/>
      <c r="K18" s="131"/>
      <c r="L18" s="146"/>
      <c r="M18" s="147">
        <v>45292</v>
      </c>
      <c r="N18" s="148">
        <v>45657</v>
      </c>
      <c r="O18" s="419">
        <f>+F19/F18</f>
        <v>1</v>
      </c>
      <c r="P18" s="419">
        <f>+H19/H18</f>
        <v>0.95426195426195426</v>
      </c>
      <c r="Q18" s="420">
        <f>+(O18*O18)/P18</f>
        <v>1.0479302832244008</v>
      </c>
      <c r="T18" s="125"/>
      <c r="U18" s="428"/>
      <c r="V18" s="428"/>
      <c r="X18" s="201"/>
      <c r="Z18" s="114"/>
      <c r="AA18" s="115"/>
      <c r="AB18" s="116"/>
    </row>
    <row r="19" spans="2:28" s="101" customFormat="1" ht="24.75" customHeight="1" x14ac:dyDescent="0.2">
      <c r="B19" s="387"/>
      <c r="C19" s="393"/>
      <c r="D19" s="89" t="s">
        <v>43</v>
      </c>
      <c r="E19" s="387"/>
      <c r="F19" s="93">
        <v>135</v>
      </c>
      <c r="G19" s="89" t="s">
        <v>44</v>
      </c>
      <c r="H19" s="130">
        <f>+I19</f>
        <v>91800000</v>
      </c>
      <c r="I19" s="130">
        <f>83800000+2400000+2200000+1500000+1900000</f>
        <v>91800000</v>
      </c>
      <c r="J19" s="130"/>
      <c r="K19" s="130"/>
      <c r="L19" s="146"/>
      <c r="M19" s="147">
        <v>45292</v>
      </c>
      <c r="N19" s="148">
        <v>45657</v>
      </c>
      <c r="O19" s="419"/>
      <c r="P19" s="419"/>
      <c r="Q19" s="420"/>
      <c r="T19" s="125"/>
      <c r="U19" s="202"/>
      <c r="V19" s="202"/>
      <c r="X19" s="201"/>
      <c r="Z19" s="114"/>
      <c r="AA19" s="115"/>
      <c r="AB19" s="116"/>
    </row>
    <row r="20" spans="2:28" s="101" customFormat="1" ht="24.75" customHeight="1" x14ac:dyDescent="0.2">
      <c r="B20" s="387"/>
      <c r="C20" s="394" t="s">
        <v>337</v>
      </c>
      <c r="D20" s="89" t="s">
        <v>93</v>
      </c>
      <c r="E20" s="387" t="s">
        <v>48</v>
      </c>
      <c r="F20" s="93">
        <v>1</v>
      </c>
      <c r="G20" s="89" t="s">
        <v>93</v>
      </c>
      <c r="H20" s="130">
        <f>+I20</f>
        <v>110986171</v>
      </c>
      <c r="I20" s="140">
        <v>110986171</v>
      </c>
      <c r="J20" s="130"/>
      <c r="K20" s="130"/>
      <c r="L20" s="146"/>
      <c r="M20" s="147">
        <v>45292</v>
      </c>
      <c r="N20" s="148">
        <v>45657</v>
      </c>
      <c r="O20" s="419">
        <f>+F21/F20</f>
        <v>1</v>
      </c>
      <c r="P20" s="419">
        <f>+H21/H20</f>
        <v>6.7513438228263598E-2</v>
      </c>
      <c r="Q20" s="420">
        <f>+(O20*O20)/P20</f>
        <v>14.811865996499693</v>
      </c>
      <c r="T20" s="125"/>
      <c r="U20" s="202"/>
      <c r="V20" s="202"/>
      <c r="X20" s="201"/>
      <c r="Z20" s="114"/>
      <c r="AA20" s="115"/>
      <c r="AB20" s="116"/>
    </row>
    <row r="21" spans="2:28" s="101" customFormat="1" ht="24.75" customHeight="1" x14ac:dyDescent="0.2">
      <c r="B21" s="387"/>
      <c r="C21" s="395"/>
      <c r="D21" s="89" t="s">
        <v>43</v>
      </c>
      <c r="E21" s="387"/>
      <c r="F21" s="93">
        <v>1</v>
      </c>
      <c r="G21" s="89" t="s">
        <v>44</v>
      </c>
      <c r="H21" s="130">
        <f>+I21</f>
        <v>7493058</v>
      </c>
      <c r="I21" s="130">
        <v>7493058</v>
      </c>
      <c r="J21" s="130"/>
      <c r="K21" s="203"/>
      <c r="L21" s="146"/>
      <c r="M21" s="147">
        <v>45292</v>
      </c>
      <c r="N21" s="148">
        <v>45657</v>
      </c>
      <c r="O21" s="419"/>
      <c r="P21" s="419"/>
      <c r="Q21" s="420"/>
      <c r="T21" s="125"/>
      <c r="U21" s="202"/>
      <c r="V21" s="202"/>
      <c r="X21" s="201"/>
      <c r="Z21" s="114"/>
      <c r="AA21" s="115"/>
      <c r="AB21" s="116"/>
    </row>
    <row r="22" spans="2:28" s="101" customFormat="1" ht="24.75" customHeight="1" x14ac:dyDescent="0.2">
      <c r="B22" s="387"/>
      <c r="C22" s="394" t="s">
        <v>338</v>
      </c>
      <c r="D22" s="89" t="s">
        <v>93</v>
      </c>
      <c r="E22" s="387" t="s">
        <v>48</v>
      </c>
      <c r="F22" s="93">
        <v>32</v>
      </c>
      <c r="G22" s="89" t="s">
        <v>93</v>
      </c>
      <c r="H22" s="130">
        <f t="shared" ref="H22:H39" si="0">+I22</f>
        <v>6000000</v>
      </c>
      <c r="I22" s="140">
        <v>6000000</v>
      </c>
      <c r="J22" s="146"/>
      <c r="K22" s="131"/>
      <c r="L22" s="146"/>
      <c r="M22" s="147">
        <v>45292</v>
      </c>
      <c r="N22" s="148">
        <v>45657</v>
      </c>
      <c r="O22" s="419">
        <f>+F23/F22</f>
        <v>1</v>
      </c>
      <c r="P22" s="419">
        <f>+H23/H22</f>
        <v>1</v>
      </c>
      <c r="Q22" s="420">
        <f>+(O22*O22)/P22</f>
        <v>1</v>
      </c>
      <c r="T22" s="125"/>
      <c r="U22" s="202"/>
      <c r="V22" s="202"/>
      <c r="X22" s="201"/>
      <c r="Z22" s="114"/>
      <c r="AA22" s="115"/>
      <c r="AB22" s="116"/>
    </row>
    <row r="23" spans="2:28" s="101" customFormat="1" ht="24.75" customHeight="1" x14ac:dyDescent="0.2">
      <c r="B23" s="387"/>
      <c r="C23" s="394"/>
      <c r="D23" s="89" t="s">
        <v>43</v>
      </c>
      <c r="E23" s="387"/>
      <c r="F23" s="93">
        <v>32</v>
      </c>
      <c r="G23" s="89" t="s">
        <v>44</v>
      </c>
      <c r="H23" s="130">
        <f t="shared" si="0"/>
        <v>6000000</v>
      </c>
      <c r="I23" s="130">
        <f>5000000+1000000</f>
        <v>6000000</v>
      </c>
      <c r="J23" s="146"/>
      <c r="K23" s="131"/>
      <c r="L23" s="146"/>
      <c r="M23" s="147">
        <v>45292</v>
      </c>
      <c r="N23" s="148">
        <v>45657</v>
      </c>
      <c r="O23" s="419"/>
      <c r="P23" s="419"/>
      <c r="Q23" s="420"/>
      <c r="T23" s="125"/>
      <c r="U23" s="202"/>
      <c r="V23" s="202"/>
      <c r="X23" s="201"/>
      <c r="Z23" s="114"/>
      <c r="AA23" s="115"/>
      <c r="AB23" s="116"/>
    </row>
    <row r="24" spans="2:28" s="101" customFormat="1" ht="24.75" customHeight="1" x14ac:dyDescent="0.2">
      <c r="B24" s="387"/>
      <c r="C24" s="502" t="s">
        <v>339</v>
      </c>
      <c r="D24" s="89" t="s">
        <v>93</v>
      </c>
      <c r="E24" s="387" t="s">
        <v>48</v>
      </c>
      <c r="F24" s="93">
        <v>1</v>
      </c>
      <c r="G24" s="89" t="s">
        <v>93</v>
      </c>
      <c r="H24" s="130">
        <f>+I24</f>
        <v>58000000</v>
      </c>
      <c r="I24" s="130">
        <v>58000000</v>
      </c>
      <c r="J24" s="146"/>
      <c r="K24" s="131"/>
      <c r="L24" s="146"/>
      <c r="M24" s="147">
        <v>45292</v>
      </c>
      <c r="N24" s="148">
        <v>45657</v>
      </c>
      <c r="O24" s="419">
        <f>+F25/F24</f>
        <v>1</v>
      </c>
      <c r="P24" s="419">
        <f>+H25/H24</f>
        <v>0.34482758620689657</v>
      </c>
      <c r="Q24" s="420">
        <f>+(O24*O24)/P24</f>
        <v>2.9</v>
      </c>
      <c r="T24" s="125"/>
      <c r="U24" s="202"/>
      <c r="V24" s="202"/>
      <c r="X24" s="201"/>
      <c r="Z24" s="114"/>
      <c r="AA24" s="115"/>
      <c r="AB24" s="116"/>
    </row>
    <row r="25" spans="2:28" s="101" customFormat="1" ht="24.75" customHeight="1" x14ac:dyDescent="0.2">
      <c r="B25" s="387"/>
      <c r="C25" s="503"/>
      <c r="D25" s="89" t="s">
        <v>43</v>
      </c>
      <c r="E25" s="387"/>
      <c r="F25" s="93">
        <v>1</v>
      </c>
      <c r="G25" s="89" t="s">
        <v>44</v>
      </c>
      <c r="H25" s="130">
        <f>+I25</f>
        <v>20000000</v>
      </c>
      <c r="I25" s="130">
        <f>10000000+10000000</f>
        <v>20000000</v>
      </c>
      <c r="J25" s="146"/>
      <c r="K25" s="131"/>
      <c r="L25" s="146"/>
      <c r="M25" s="147">
        <v>45292</v>
      </c>
      <c r="N25" s="148">
        <v>45657</v>
      </c>
      <c r="O25" s="419"/>
      <c r="P25" s="419"/>
      <c r="Q25" s="420"/>
      <c r="T25" s="125"/>
      <c r="U25" s="202"/>
      <c r="V25" s="202"/>
      <c r="X25" s="201"/>
      <c r="Z25" s="114"/>
      <c r="AA25" s="115"/>
      <c r="AB25" s="116"/>
    </row>
    <row r="26" spans="2:28" s="101" customFormat="1" ht="24.75" customHeight="1" x14ac:dyDescent="0.2">
      <c r="B26" s="387"/>
      <c r="C26" s="394" t="s">
        <v>340</v>
      </c>
      <c r="D26" s="89" t="s">
        <v>93</v>
      </c>
      <c r="E26" s="387" t="s">
        <v>48</v>
      </c>
      <c r="F26" s="93">
        <v>6</v>
      </c>
      <c r="G26" s="89" t="s">
        <v>93</v>
      </c>
      <c r="H26" s="130">
        <f t="shared" si="0"/>
        <v>210900000</v>
      </c>
      <c r="I26" s="140">
        <f>14000000+21000000+20400000+6000000+22500000+18000000+15000000+6000000+18000000+30000000+20000000+20000000</f>
        <v>210900000</v>
      </c>
      <c r="J26" s="146"/>
      <c r="K26" s="131"/>
      <c r="L26" s="146"/>
      <c r="M26" s="147">
        <v>45292</v>
      </c>
      <c r="N26" s="148">
        <v>45657</v>
      </c>
      <c r="O26" s="419">
        <f>+F27/F26</f>
        <v>1</v>
      </c>
      <c r="P26" s="419">
        <f>+H27/H26</f>
        <v>0.98435277382645803</v>
      </c>
      <c r="Q26" s="420">
        <f>+(O26*O26)/P26</f>
        <v>1.0158959537572254</v>
      </c>
      <c r="T26" s="125"/>
      <c r="U26" s="202"/>
      <c r="V26" s="202"/>
      <c r="X26" s="201"/>
      <c r="Z26" s="114"/>
      <c r="AA26" s="115"/>
      <c r="AB26" s="116"/>
    </row>
    <row r="27" spans="2:28" s="101" customFormat="1" ht="24.75" customHeight="1" x14ac:dyDescent="0.2">
      <c r="B27" s="387"/>
      <c r="C27" s="395"/>
      <c r="D27" s="89" t="s">
        <v>43</v>
      </c>
      <c r="E27" s="387"/>
      <c r="F27" s="93">
        <v>6</v>
      </c>
      <c r="G27" s="89" t="s">
        <v>44</v>
      </c>
      <c r="H27" s="130">
        <f t="shared" si="0"/>
        <v>207600000</v>
      </c>
      <c r="I27" s="130">
        <f>116100000+9000000+3000000+12000000+14400000+20000000+20000000+4000000+1700000+3000000+3400000+1000000</f>
        <v>207600000</v>
      </c>
      <c r="J27" s="146"/>
      <c r="K27" s="131"/>
      <c r="L27" s="146"/>
      <c r="M27" s="147">
        <v>45292</v>
      </c>
      <c r="N27" s="148">
        <v>45657</v>
      </c>
      <c r="O27" s="419"/>
      <c r="P27" s="419"/>
      <c r="Q27" s="420"/>
      <c r="T27" s="125"/>
      <c r="U27" s="202"/>
      <c r="V27" s="202"/>
      <c r="X27" s="201"/>
      <c r="Z27" s="114"/>
      <c r="AA27" s="115"/>
      <c r="AB27" s="116"/>
    </row>
    <row r="28" spans="2:28" s="101" customFormat="1" ht="24.75" customHeight="1" x14ac:dyDescent="0.2">
      <c r="B28" s="387"/>
      <c r="C28" s="394" t="s">
        <v>341</v>
      </c>
      <c r="D28" s="89" t="s">
        <v>93</v>
      </c>
      <c r="E28" s="387" t="s">
        <v>48</v>
      </c>
      <c r="F28" s="93">
        <v>4</v>
      </c>
      <c r="G28" s="89" t="s">
        <v>93</v>
      </c>
      <c r="H28" s="130">
        <f t="shared" si="0"/>
        <v>39816667</v>
      </c>
      <c r="I28" s="140">
        <f>19000000+14816667+6000000</f>
        <v>39816667</v>
      </c>
      <c r="J28" s="146"/>
      <c r="K28" s="131"/>
      <c r="L28" s="146"/>
      <c r="M28" s="147">
        <v>45292</v>
      </c>
      <c r="N28" s="148">
        <v>45657</v>
      </c>
      <c r="O28" s="419">
        <f>+F29/F28</f>
        <v>1</v>
      </c>
      <c r="P28" s="419">
        <f>+H29/H28</f>
        <v>0.99999997488488923</v>
      </c>
      <c r="Q28" s="420">
        <f>+(O28*O28)/P28</f>
        <v>1.0000000251151113</v>
      </c>
      <c r="T28" s="125"/>
      <c r="U28" s="202"/>
      <c r="V28" s="202"/>
      <c r="X28" s="201"/>
      <c r="Z28" s="114"/>
      <c r="AA28" s="115"/>
      <c r="AB28" s="116"/>
    </row>
    <row r="29" spans="2:28" s="101" customFormat="1" ht="24.75" customHeight="1" x14ac:dyDescent="0.2">
      <c r="B29" s="387"/>
      <c r="C29" s="395"/>
      <c r="D29" s="89" t="s">
        <v>43</v>
      </c>
      <c r="E29" s="387"/>
      <c r="F29" s="93">
        <v>4</v>
      </c>
      <c r="G29" s="89" t="s">
        <v>44</v>
      </c>
      <c r="H29" s="130">
        <f t="shared" si="0"/>
        <v>39816666</v>
      </c>
      <c r="I29" s="130">
        <f>26983333+7600000+4233333+1000000</f>
        <v>39816666</v>
      </c>
      <c r="J29" s="146"/>
      <c r="K29" s="131"/>
      <c r="L29" s="146"/>
      <c r="M29" s="147">
        <v>45292</v>
      </c>
      <c r="N29" s="148">
        <v>45657</v>
      </c>
      <c r="O29" s="419"/>
      <c r="P29" s="419"/>
      <c r="Q29" s="420"/>
      <c r="T29" s="125"/>
      <c r="U29" s="202"/>
      <c r="V29" s="202"/>
      <c r="X29" s="201"/>
      <c r="Z29" s="114"/>
      <c r="AA29" s="115"/>
      <c r="AB29" s="116"/>
    </row>
    <row r="30" spans="2:28" s="101" customFormat="1" ht="24.75" customHeight="1" x14ac:dyDescent="0.2">
      <c r="B30" s="387"/>
      <c r="C30" s="394" t="s">
        <v>342</v>
      </c>
      <c r="D30" s="89" t="s">
        <v>93</v>
      </c>
      <c r="E30" s="387" t="s">
        <v>48</v>
      </c>
      <c r="F30" s="93">
        <v>182</v>
      </c>
      <c r="G30" s="89" t="s">
        <v>93</v>
      </c>
      <c r="H30" s="130">
        <f t="shared" si="0"/>
        <v>7700000</v>
      </c>
      <c r="I30" s="140">
        <v>7700000</v>
      </c>
      <c r="J30" s="146"/>
      <c r="K30" s="131"/>
      <c r="L30" s="146"/>
      <c r="M30" s="147">
        <v>45292</v>
      </c>
      <c r="N30" s="148">
        <v>45657</v>
      </c>
      <c r="O30" s="419">
        <f>+F31/F30</f>
        <v>1</v>
      </c>
      <c r="P30" s="419">
        <f>+H31/H30</f>
        <v>1</v>
      </c>
      <c r="Q30" s="420">
        <f>+(O30*O30)/P30</f>
        <v>1</v>
      </c>
      <c r="T30" s="125"/>
      <c r="U30" s="202"/>
      <c r="V30" s="202"/>
      <c r="X30" s="201"/>
      <c r="Z30" s="114"/>
      <c r="AA30" s="115"/>
      <c r="AB30" s="116"/>
    </row>
    <row r="31" spans="2:28" s="101" customFormat="1" ht="24.75" customHeight="1" x14ac:dyDescent="0.2">
      <c r="B31" s="387"/>
      <c r="C31" s="395"/>
      <c r="D31" s="89" t="s">
        <v>43</v>
      </c>
      <c r="E31" s="387"/>
      <c r="F31" s="93">
        <v>182</v>
      </c>
      <c r="G31" s="89" t="s">
        <v>44</v>
      </c>
      <c r="H31" s="130">
        <f t="shared" si="0"/>
        <v>7700000</v>
      </c>
      <c r="I31" s="130">
        <f>6600000+1100000</f>
        <v>7700000</v>
      </c>
      <c r="J31" s="146"/>
      <c r="K31" s="131"/>
      <c r="L31" s="146"/>
      <c r="M31" s="147">
        <v>45292</v>
      </c>
      <c r="N31" s="148">
        <v>45657</v>
      </c>
      <c r="O31" s="419"/>
      <c r="P31" s="419"/>
      <c r="Q31" s="420"/>
      <c r="T31" s="125"/>
      <c r="U31" s="202"/>
      <c r="V31" s="202"/>
      <c r="X31" s="201"/>
      <c r="Z31" s="114"/>
      <c r="AA31" s="115"/>
      <c r="AB31" s="116"/>
    </row>
    <row r="32" spans="2:28" s="101" customFormat="1" ht="24.75" customHeight="1" x14ac:dyDescent="0.2">
      <c r="B32" s="387"/>
      <c r="C32" s="394" t="s">
        <v>343</v>
      </c>
      <c r="D32" s="89" t="s">
        <v>93</v>
      </c>
      <c r="E32" s="387" t="s">
        <v>48</v>
      </c>
      <c r="F32" s="93">
        <v>24</v>
      </c>
      <c r="G32" s="89" t="s">
        <v>93</v>
      </c>
      <c r="H32" s="130">
        <f t="shared" si="0"/>
        <v>20000000</v>
      </c>
      <c r="I32" s="140">
        <f>6000000+8000000+6000000</f>
        <v>20000000</v>
      </c>
      <c r="J32" s="146"/>
      <c r="K32" s="131"/>
      <c r="L32" s="146"/>
      <c r="M32" s="147">
        <v>45292</v>
      </c>
      <c r="N32" s="148">
        <v>45657</v>
      </c>
      <c r="O32" s="419">
        <f>+F33/F32</f>
        <v>1</v>
      </c>
      <c r="P32" s="419">
        <f>+H33/H32</f>
        <v>1</v>
      </c>
      <c r="Q32" s="420">
        <f>+(O32*O32)/P32</f>
        <v>1</v>
      </c>
      <c r="T32" s="125"/>
      <c r="U32" s="202"/>
      <c r="V32" s="202"/>
      <c r="X32" s="201"/>
      <c r="Z32" s="114"/>
      <c r="AA32" s="115"/>
      <c r="AB32" s="116"/>
    </row>
    <row r="33" spans="2:28" s="101" customFormat="1" ht="24.75" customHeight="1" x14ac:dyDescent="0.2">
      <c r="B33" s="387"/>
      <c r="C33" s="395"/>
      <c r="D33" s="89" t="s">
        <v>43</v>
      </c>
      <c r="E33" s="387"/>
      <c r="F33" s="93">
        <v>24</v>
      </c>
      <c r="G33" s="89" t="s">
        <v>44</v>
      </c>
      <c r="H33" s="130">
        <f t="shared" si="0"/>
        <v>20000000</v>
      </c>
      <c r="I33" s="130">
        <f>13500000+1500000+2000000+3000000</f>
        <v>20000000</v>
      </c>
      <c r="J33" s="141"/>
      <c r="K33" s="180"/>
      <c r="L33" s="146"/>
      <c r="M33" s="147">
        <v>45292</v>
      </c>
      <c r="N33" s="148">
        <v>45657</v>
      </c>
      <c r="O33" s="419"/>
      <c r="P33" s="419"/>
      <c r="Q33" s="420"/>
      <c r="T33" s="125"/>
      <c r="U33" s="202"/>
      <c r="V33" s="202"/>
      <c r="X33" s="201"/>
      <c r="Z33" s="114"/>
      <c r="AA33" s="115"/>
      <c r="AB33" s="116"/>
    </row>
    <row r="34" spans="2:28" s="101" customFormat="1" ht="24.75" customHeight="1" x14ac:dyDescent="0.2">
      <c r="B34" s="387"/>
      <c r="C34" s="394" t="s">
        <v>344</v>
      </c>
      <c r="D34" s="89" t="s">
        <v>93</v>
      </c>
      <c r="E34" s="387" t="s">
        <v>48</v>
      </c>
      <c r="F34" s="93">
        <v>11</v>
      </c>
      <c r="G34" s="89" t="s">
        <v>93</v>
      </c>
      <c r="H34" s="130">
        <f t="shared" si="0"/>
        <v>94533333</v>
      </c>
      <c r="I34" s="140">
        <f>7408333+14816667+12000000+6000000+15000000+6000000+8000000+6000000+11900000+7408333</f>
        <v>94533333</v>
      </c>
      <c r="J34" s="141"/>
      <c r="K34" s="180"/>
      <c r="L34" s="146"/>
      <c r="M34" s="147">
        <v>45292</v>
      </c>
      <c r="N34" s="148">
        <v>45657</v>
      </c>
      <c r="O34" s="419">
        <f>+F35/F34</f>
        <v>1</v>
      </c>
      <c r="P34" s="419">
        <f>+H35/H34</f>
        <v>0.95514929109714142</v>
      </c>
      <c r="Q34" s="420">
        <f>+(O34*O34)/P34</f>
        <v>1.0469567525421501</v>
      </c>
      <c r="T34" s="125"/>
      <c r="U34" s="202"/>
      <c r="V34" s="202"/>
      <c r="X34" s="201"/>
      <c r="Z34" s="114"/>
      <c r="AA34" s="115"/>
      <c r="AB34" s="116"/>
    </row>
    <row r="35" spans="2:28" s="101" customFormat="1" ht="24.75" customHeight="1" x14ac:dyDescent="0.2">
      <c r="B35" s="387"/>
      <c r="C35" s="395"/>
      <c r="D35" s="89" t="s">
        <v>43</v>
      </c>
      <c r="E35" s="387"/>
      <c r="F35" s="93">
        <v>11</v>
      </c>
      <c r="G35" s="89" t="s">
        <v>44</v>
      </c>
      <c r="H35" s="130">
        <f t="shared" si="0"/>
        <v>90293446</v>
      </c>
      <c r="I35" s="130">
        <f>74166667+5000000+1500000+2000000+3000000+4233333+4233333-3839887</f>
        <v>90293446</v>
      </c>
      <c r="J35" s="141"/>
      <c r="K35" s="131"/>
      <c r="L35" s="146"/>
      <c r="M35" s="147">
        <v>45292</v>
      </c>
      <c r="N35" s="148">
        <v>45657</v>
      </c>
      <c r="O35" s="419"/>
      <c r="P35" s="419"/>
      <c r="Q35" s="420"/>
      <c r="T35" s="125"/>
      <c r="U35" s="202"/>
      <c r="V35" s="202"/>
      <c r="X35" s="201"/>
      <c r="Z35" s="114"/>
      <c r="AA35" s="115"/>
      <c r="AB35" s="116"/>
    </row>
    <row r="36" spans="2:28" s="101" customFormat="1" ht="24.75" customHeight="1" x14ac:dyDescent="0.25">
      <c r="B36" s="387" t="s">
        <v>345</v>
      </c>
      <c r="C36" s="394" t="s">
        <v>346</v>
      </c>
      <c r="D36" s="89" t="s">
        <v>41</v>
      </c>
      <c r="E36" s="387" t="s">
        <v>48</v>
      </c>
      <c r="F36" s="90">
        <v>240</v>
      </c>
      <c r="G36" s="89" t="s">
        <v>41</v>
      </c>
      <c r="H36" s="130">
        <f t="shared" si="0"/>
        <v>1500000000</v>
      </c>
      <c r="I36" s="140">
        <f>200000000+1000000000+300000000</f>
        <v>1500000000</v>
      </c>
      <c r="J36" s="181"/>
      <c r="K36" s="181"/>
      <c r="L36" s="146"/>
      <c r="M36" s="147">
        <v>45292</v>
      </c>
      <c r="N36" s="148">
        <v>45657</v>
      </c>
      <c r="O36" s="419">
        <f>+F37/F36</f>
        <v>1</v>
      </c>
      <c r="P36" s="419">
        <f>+H37/H36</f>
        <v>0.98292323599999998</v>
      </c>
      <c r="Q36" s="420">
        <f>+(O36*O36)/P36</f>
        <v>1.01737344624133</v>
      </c>
      <c r="X36" s="149"/>
      <c r="Z36" s="114"/>
      <c r="AA36" s="115"/>
      <c r="AB36" s="116"/>
    </row>
    <row r="37" spans="2:28" s="101" customFormat="1" ht="24.75" customHeight="1" x14ac:dyDescent="0.25">
      <c r="B37" s="387"/>
      <c r="C37" s="395"/>
      <c r="D37" s="89" t="s">
        <v>43</v>
      </c>
      <c r="E37" s="387"/>
      <c r="F37" s="90">
        <v>240</v>
      </c>
      <c r="G37" s="89" t="s">
        <v>44</v>
      </c>
      <c r="H37" s="130">
        <f t="shared" si="0"/>
        <v>1474384854</v>
      </c>
      <c r="I37" s="130">
        <f>1000000000+474384854</f>
        <v>1474384854</v>
      </c>
      <c r="J37" s="181"/>
      <c r="K37" s="131"/>
      <c r="L37" s="146"/>
      <c r="M37" s="147">
        <v>45292</v>
      </c>
      <c r="N37" s="148">
        <v>45657</v>
      </c>
      <c r="O37" s="419"/>
      <c r="P37" s="419"/>
      <c r="Q37" s="420"/>
      <c r="X37" s="149"/>
      <c r="Z37" s="114"/>
      <c r="AA37" s="115"/>
      <c r="AB37" s="116"/>
    </row>
    <row r="38" spans="2:28" s="101" customFormat="1" ht="24.75" customHeight="1" x14ac:dyDescent="0.2">
      <c r="B38" s="387"/>
      <c r="C38" s="394" t="s">
        <v>347</v>
      </c>
      <c r="D38" s="89" t="s">
        <v>41</v>
      </c>
      <c r="E38" s="387" t="s">
        <v>48</v>
      </c>
      <c r="F38" s="90">
        <v>1</v>
      </c>
      <c r="G38" s="89" t="s">
        <v>41</v>
      </c>
      <c r="H38" s="130">
        <f>+I38</f>
        <v>110617778</v>
      </c>
      <c r="I38" s="140">
        <f>129013829-18396051</f>
        <v>110617778</v>
      </c>
      <c r="J38" s="141"/>
      <c r="K38" s="141"/>
      <c r="L38" s="146"/>
      <c r="M38" s="147">
        <v>45292</v>
      </c>
      <c r="N38" s="148">
        <v>45657</v>
      </c>
      <c r="O38" s="419">
        <f>+F39/F38</f>
        <v>1</v>
      </c>
      <c r="P38" s="419">
        <f>+H39/H38</f>
        <v>1</v>
      </c>
      <c r="Q38" s="420">
        <f>+(O38*O38)/P38</f>
        <v>1</v>
      </c>
      <c r="X38" s="149"/>
    </row>
    <row r="39" spans="2:28" s="101" customFormat="1" ht="24.75" customHeight="1" x14ac:dyDescent="0.2">
      <c r="B39" s="387"/>
      <c r="C39" s="395"/>
      <c r="D39" s="89" t="s">
        <v>43</v>
      </c>
      <c r="E39" s="387"/>
      <c r="F39" s="90">
        <v>1</v>
      </c>
      <c r="G39" s="89" t="s">
        <v>44</v>
      </c>
      <c r="H39" s="130">
        <f t="shared" si="0"/>
        <v>110617778</v>
      </c>
      <c r="I39" s="140">
        <v>110617778</v>
      </c>
      <c r="J39" s="141"/>
      <c r="K39" s="141"/>
      <c r="L39" s="146"/>
      <c r="M39" s="147">
        <v>45292</v>
      </c>
      <c r="N39" s="148">
        <v>45657</v>
      </c>
      <c r="O39" s="419"/>
      <c r="P39" s="419"/>
      <c r="Q39" s="420"/>
      <c r="AB39" s="116"/>
    </row>
    <row r="40" spans="2:28" s="101" customFormat="1" ht="31.5" customHeight="1" x14ac:dyDescent="0.25">
      <c r="B40" s="418"/>
      <c r="C40" s="409" t="s">
        <v>51</v>
      </c>
      <c r="D40" s="89" t="s">
        <v>41</v>
      </c>
      <c r="E40" s="387" t="s">
        <v>48</v>
      </c>
      <c r="F40" s="90">
        <f>F18+F20+F22+F24+F26+F28+F30+F32+F34+F36+F38</f>
        <v>637</v>
      </c>
      <c r="G40" s="89" t="s">
        <v>41</v>
      </c>
      <c r="H40" s="204">
        <f>H18+H20+H22+H24+H26+H28+H30+H32+H34+H36+H38</f>
        <v>2254753949</v>
      </c>
      <c r="I40" s="130">
        <f>I18+I20+I22+I24+I26+I28+I30+I32+I34+I36+I38</f>
        <v>2254753949</v>
      </c>
      <c r="J40" s="181"/>
      <c r="K40" s="146"/>
      <c r="L40" s="146"/>
      <c r="M40" s="147">
        <v>45292</v>
      </c>
      <c r="N40" s="148">
        <v>45657</v>
      </c>
      <c r="O40" s="419">
        <f>+F41/F40</f>
        <v>1</v>
      </c>
      <c r="P40" s="419">
        <f>+H41/H40</f>
        <v>0.92059082673769832</v>
      </c>
      <c r="Q40" s="420">
        <f>+(O40*O40)/P40</f>
        <v>1.0862589230263182</v>
      </c>
    </row>
    <row r="41" spans="2:28" s="101" customFormat="1" ht="31.5" customHeight="1" x14ac:dyDescent="0.25">
      <c r="B41" s="418"/>
      <c r="C41" s="409"/>
      <c r="D41" s="89" t="s">
        <v>43</v>
      </c>
      <c r="E41" s="387"/>
      <c r="F41" s="90">
        <f>F19+F21+F23+F25+F27+F29+F31+F33+F35+F37+F39</f>
        <v>637</v>
      </c>
      <c r="G41" s="89" t="s">
        <v>44</v>
      </c>
      <c r="H41" s="130">
        <f>H19+H21+H23+H25+H27+H29+H31+H33+H35+H37+H39</f>
        <v>2075705802</v>
      </c>
      <c r="I41" s="130">
        <f>+I19+I21+I23+I25+I27+I29+I31+I33+I35+I37+I39</f>
        <v>2075705802</v>
      </c>
      <c r="J41" s="181"/>
      <c r="K41" s="205"/>
      <c r="L41" s="146"/>
      <c r="M41" s="147">
        <v>45292</v>
      </c>
      <c r="N41" s="148">
        <v>45657</v>
      </c>
      <c r="O41" s="419"/>
      <c r="P41" s="419"/>
      <c r="Q41" s="420"/>
    </row>
    <row r="42" spans="2:28" s="101" customFormat="1" ht="31.5" customHeight="1" x14ac:dyDescent="0.2">
      <c r="D42" s="206"/>
      <c r="H42" s="207"/>
      <c r="I42" s="208"/>
      <c r="J42" s="114"/>
      <c r="K42" s="114"/>
      <c r="L42" s="114"/>
      <c r="M42" s="209"/>
      <c r="N42" s="209"/>
      <c r="O42" s="210"/>
      <c r="P42" s="167"/>
      <c r="Q42" s="211"/>
      <c r="R42" s="167"/>
    </row>
    <row r="43" spans="2:28" s="101" customFormat="1" ht="15.75" thickBot="1" x14ac:dyDescent="0.25">
      <c r="B43" s="413" t="s">
        <v>52</v>
      </c>
      <c r="C43" s="413"/>
      <c r="D43" s="414" t="s">
        <v>53</v>
      </c>
      <c r="E43" s="414"/>
      <c r="F43" s="414"/>
      <c r="G43" s="414"/>
      <c r="H43" s="414"/>
      <c r="I43" s="414"/>
      <c r="J43" s="168" t="s">
        <v>54</v>
      </c>
      <c r="K43" s="414" t="s">
        <v>55</v>
      </c>
      <c r="L43" s="414"/>
      <c r="M43" s="415" t="s">
        <v>56</v>
      </c>
      <c r="N43" s="415"/>
      <c r="O43" s="415"/>
      <c r="P43" s="415"/>
      <c r="Q43" s="415"/>
    </row>
    <row r="44" spans="2:28" ht="26.25" customHeight="1" x14ac:dyDescent="0.2">
      <c r="B44" s="484" t="s">
        <v>324</v>
      </c>
      <c r="C44" s="499"/>
      <c r="D44" s="477" t="s">
        <v>325</v>
      </c>
      <c r="E44" s="478"/>
      <c r="F44" s="478"/>
      <c r="G44" s="478"/>
      <c r="H44" s="478"/>
      <c r="I44" s="479"/>
      <c r="J44" s="494" t="s">
        <v>48</v>
      </c>
      <c r="K44" s="212" t="s">
        <v>41</v>
      </c>
      <c r="L44" s="213">
        <v>1800</v>
      </c>
      <c r="M44" s="498" t="s">
        <v>326</v>
      </c>
      <c r="N44" s="498"/>
      <c r="O44" s="498"/>
      <c r="P44" s="498"/>
      <c r="Q44" s="498"/>
    </row>
    <row r="45" spans="2:28" ht="18" customHeight="1" thickBot="1" x14ac:dyDescent="0.25">
      <c r="B45" s="500"/>
      <c r="C45" s="501"/>
      <c r="D45" s="480"/>
      <c r="E45" s="481"/>
      <c r="F45" s="481"/>
      <c r="G45" s="481"/>
      <c r="H45" s="481"/>
      <c r="I45" s="482"/>
      <c r="J45" s="495"/>
      <c r="K45" s="212" t="s">
        <v>43</v>
      </c>
      <c r="L45" s="213">
        <f>+F27+F29+F31+F33+F35+F37+F39</f>
        <v>468</v>
      </c>
      <c r="M45" s="498"/>
      <c r="N45" s="498"/>
      <c r="O45" s="498"/>
      <c r="P45" s="498"/>
      <c r="Q45" s="498"/>
    </row>
    <row r="46" spans="2:28" ht="18.75" customHeight="1" x14ac:dyDescent="0.2">
      <c r="B46" s="484"/>
      <c r="C46" s="485"/>
      <c r="D46" s="488" t="s">
        <v>327</v>
      </c>
      <c r="E46" s="489"/>
      <c r="F46" s="489"/>
      <c r="G46" s="489"/>
      <c r="H46" s="489"/>
      <c r="I46" s="490"/>
      <c r="J46" s="494" t="s">
        <v>48</v>
      </c>
      <c r="K46" s="212" t="s">
        <v>41</v>
      </c>
      <c r="L46" s="213"/>
      <c r="M46" s="496" t="s">
        <v>328</v>
      </c>
      <c r="N46" s="483"/>
      <c r="O46" s="483"/>
      <c r="P46" s="483"/>
      <c r="Q46" s="483"/>
    </row>
    <row r="47" spans="2:28" ht="14.25" customHeight="1" thickBot="1" x14ac:dyDescent="0.25">
      <c r="B47" s="486"/>
      <c r="C47" s="487"/>
      <c r="D47" s="491"/>
      <c r="E47" s="492"/>
      <c r="F47" s="492"/>
      <c r="G47" s="492"/>
      <c r="H47" s="492"/>
      <c r="I47" s="493"/>
      <c r="J47" s="495"/>
      <c r="K47" s="212" t="s">
        <v>43</v>
      </c>
      <c r="L47" s="213"/>
      <c r="M47" s="483"/>
      <c r="N47" s="483"/>
      <c r="O47" s="483"/>
      <c r="P47" s="483"/>
      <c r="Q47" s="483"/>
    </row>
    <row r="48" spans="2:28" ht="15" x14ac:dyDescent="0.2">
      <c r="B48" s="488"/>
      <c r="C48" s="490"/>
      <c r="D48" s="488"/>
      <c r="E48" s="489"/>
      <c r="F48" s="489"/>
      <c r="G48" s="489"/>
      <c r="H48" s="489"/>
      <c r="I48" s="490"/>
      <c r="J48" s="494" t="s">
        <v>48</v>
      </c>
      <c r="K48" s="212" t="s">
        <v>41</v>
      </c>
      <c r="L48" s="213"/>
      <c r="M48" s="497" t="s">
        <v>329</v>
      </c>
      <c r="N48" s="498"/>
      <c r="O48" s="498"/>
      <c r="P48" s="498"/>
      <c r="Q48" s="498"/>
    </row>
    <row r="49" spans="2:53" ht="15.75" thickBot="1" x14ac:dyDescent="0.25">
      <c r="B49" s="491"/>
      <c r="C49" s="493"/>
      <c r="D49" s="491"/>
      <c r="E49" s="492"/>
      <c r="F49" s="492"/>
      <c r="G49" s="492"/>
      <c r="H49" s="492"/>
      <c r="I49" s="493"/>
      <c r="J49" s="495"/>
      <c r="K49" s="212" t="s">
        <v>43</v>
      </c>
      <c r="L49" s="213"/>
      <c r="M49" s="498"/>
      <c r="N49" s="498"/>
      <c r="O49" s="498"/>
      <c r="P49" s="498"/>
      <c r="Q49" s="498"/>
    </row>
    <row r="50" spans="2:53" ht="15" customHeight="1" x14ac:dyDescent="0.2">
      <c r="B50" s="477" t="s">
        <v>280</v>
      </c>
      <c r="C50" s="478"/>
      <c r="D50" s="478"/>
      <c r="E50" s="478"/>
      <c r="F50" s="478"/>
      <c r="G50" s="478"/>
      <c r="H50" s="478"/>
      <c r="I50" s="478"/>
      <c r="J50" s="478"/>
      <c r="K50" s="478"/>
      <c r="L50" s="479"/>
      <c r="M50" s="483" t="s">
        <v>59</v>
      </c>
      <c r="N50" s="483"/>
      <c r="O50" s="483"/>
      <c r="P50" s="483"/>
      <c r="Q50" s="483"/>
    </row>
    <row r="51" spans="2:53" ht="29.25" customHeight="1" x14ac:dyDescent="0.2">
      <c r="B51" s="480"/>
      <c r="C51" s="481"/>
      <c r="D51" s="481"/>
      <c r="E51" s="481"/>
      <c r="F51" s="481"/>
      <c r="G51" s="481"/>
      <c r="H51" s="481"/>
      <c r="I51" s="481"/>
      <c r="J51" s="481"/>
      <c r="K51" s="481"/>
      <c r="L51" s="482"/>
      <c r="M51" s="483"/>
      <c r="N51" s="483"/>
      <c r="O51" s="483"/>
      <c r="P51" s="483"/>
      <c r="Q51" s="483"/>
    </row>
    <row r="52" spans="2:53" x14ac:dyDescent="0.2">
      <c r="I52" s="214"/>
      <c r="M52" s="215"/>
      <c r="N52" s="215"/>
    </row>
    <row r="53" spans="2:53" x14ac:dyDescent="0.2"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</row>
    <row r="54" spans="2:53" x14ac:dyDescent="0.2"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</row>
    <row r="55" spans="2:53" x14ac:dyDescent="0.2"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</row>
    <row r="56" spans="2:53" x14ac:dyDescent="0.2"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</row>
    <row r="57" spans="2:53" x14ac:dyDescent="0.2"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</row>
    <row r="58" spans="2:53" x14ac:dyDescent="0.2"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</row>
    <row r="59" spans="2:53" x14ac:dyDescent="0.2"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</row>
    <row r="60" spans="2:53" x14ac:dyDescent="0.2"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</row>
    <row r="61" spans="2:53" x14ac:dyDescent="0.2"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</row>
    <row r="62" spans="2:53" x14ac:dyDescent="0.2"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</row>
    <row r="63" spans="2:53" x14ac:dyDescent="0.2"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</row>
    <row r="64" spans="2:53" x14ac:dyDescent="0.2"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</row>
    <row r="65" spans="18:53" x14ac:dyDescent="0.2"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</row>
    <row r="66" spans="18:53" x14ac:dyDescent="0.2"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</row>
    <row r="67" spans="18:53" x14ac:dyDescent="0.2"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</row>
    <row r="68" spans="18:53" x14ac:dyDescent="0.2"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</row>
    <row r="69" spans="18:53" x14ac:dyDescent="0.2"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</row>
    <row r="70" spans="18:53" x14ac:dyDescent="0.2"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</row>
    <row r="71" spans="18:53" x14ac:dyDescent="0.2"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</row>
    <row r="72" spans="18:53" x14ac:dyDescent="0.2"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</row>
  </sheetData>
  <mergeCells count="132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Q22:Q23"/>
    <mergeCell ref="C24:C25"/>
    <mergeCell ref="E24:E25"/>
    <mergeCell ref="O24:O25"/>
    <mergeCell ref="P24:P25"/>
    <mergeCell ref="Q24:Q25"/>
    <mergeCell ref="U18:V18"/>
    <mergeCell ref="C20:C21"/>
    <mergeCell ref="E20:E21"/>
    <mergeCell ref="O20:O21"/>
    <mergeCell ref="P20:P21"/>
    <mergeCell ref="Q20:Q21"/>
    <mergeCell ref="C18:C19"/>
    <mergeCell ref="E18:E19"/>
    <mergeCell ref="O18:O19"/>
    <mergeCell ref="P18:P19"/>
    <mergeCell ref="Q18:Q19"/>
    <mergeCell ref="C22:C23"/>
    <mergeCell ref="E22:E23"/>
    <mergeCell ref="O22:O23"/>
    <mergeCell ref="P22:P23"/>
    <mergeCell ref="Q30:Q31"/>
    <mergeCell ref="C32:C33"/>
    <mergeCell ref="E32:E33"/>
    <mergeCell ref="O32:O33"/>
    <mergeCell ref="P32:P33"/>
    <mergeCell ref="Q32:Q33"/>
    <mergeCell ref="C26:C27"/>
    <mergeCell ref="E26:E27"/>
    <mergeCell ref="O26:O27"/>
    <mergeCell ref="P26:P27"/>
    <mergeCell ref="Q26:Q27"/>
    <mergeCell ref="C28:C29"/>
    <mergeCell ref="E28:E29"/>
    <mergeCell ref="O28:O29"/>
    <mergeCell ref="P28:P29"/>
    <mergeCell ref="Q28:Q29"/>
    <mergeCell ref="B36:B39"/>
    <mergeCell ref="C36:C37"/>
    <mergeCell ref="E36:E37"/>
    <mergeCell ref="O36:O37"/>
    <mergeCell ref="P36:P37"/>
    <mergeCell ref="C30:C31"/>
    <mergeCell ref="E30:E31"/>
    <mergeCell ref="O30:O31"/>
    <mergeCell ref="P30:P31"/>
    <mergeCell ref="B18:B35"/>
    <mergeCell ref="Q36:Q37"/>
    <mergeCell ref="C38:C39"/>
    <mergeCell ref="E38:E39"/>
    <mergeCell ref="O38:O39"/>
    <mergeCell ref="P38:P39"/>
    <mergeCell ref="Q38:Q39"/>
    <mergeCell ref="C34:C35"/>
    <mergeCell ref="E34:E35"/>
    <mergeCell ref="O34:O35"/>
    <mergeCell ref="P34:P35"/>
    <mergeCell ref="Q34:Q35"/>
    <mergeCell ref="B43:C43"/>
    <mergeCell ref="D43:I43"/>
    <mergeCell ref="K43:L43"/>
    <mergeCell ref="M43:Q43"/>
    <mergeCell ref="B44:C45"/>
    <mergeCell ref="D44:I45"/>
    <mergeCell ref="J44:J45"/>
    <mergeCell ref="M44:Q45"/>
    <mergeCell ref="B40:B41"/>
    <mergeCell ref="C40:C41"/>
    <mergeCell ref="E40:E41"/>
    <mergeCell ref="O40:O41"/>
    <mergeCell ref="P40:P41"/>
    <mergeCell ref="Q40:Q41"/>
    <mergeCell ref="B50:L51"/>
    <mergeCell ref="M50:Q51"/>
    <mergeCell ref="B46:C47"/>
    <mergeCell ref="D46:I47"/>
    <mergeCell ref="J46:J47"/>
    <mergeCell ref="M46:Q47"/>
    <mergeCell ref="B48:C49"/>
    <mergeCell ref="D48:I49"/>
    <mergeCell ref="J48:J49"/>
    <mergeCell ref="M48:Q49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77"/>
  <sheetViews>
    <sheetView zoomScale="70" zoomScaleNormal="70" workbookViewId="0">
      <selection activeCell="B12" sqref="B12:C12"/>
    </sheetView>
  </sheetViews>
  <sheetFormatPr baseColWidth="10" defaultColWidth="12.5703125" defaultRowHeight="14.25" x14ac:dyDescent="0.2"/>
  <cols>
    <col min="1" max="1" width="6.7109375" style="97" customWidth="1"/>
    <col min="2" max="2" width="45.42578125" style="97" customWidth="1"/>
    <col min="3" max="3" width="86.85546875" style="97" customWidth="1"/>
    <col min="4" max="4" width="16.85546875" style="97" customWidth="1"/>
    <col min="5" max="5" width="13.85546875" style="97" customWidth="1"/>
    <col min="6" max="6" width="16.7109375" style="97" customWidth="1"/>
    <col min="7" max="7" width="24.42578125" style="97" customWidth="1"/>
    <col min="8" max="8" width="25.7109375" style="97" customWidth="1"/>
    <col min="9" max="10" width="24.42578125" style="97" customWidth="1"/>
    <col min="11" max="11" width="25.7109375" style="97" customWidth="1"/>
    <col min="12" max="12" width="25.28515625" style="97" customWidth="1"/>
    <col min="13" max="13" width="14.85546875" style="99" customWidth="1"/>
    <col min="14" max="14" width="21.140625" style="99" customWidth="1"/>
    <col min="15" max="17" width="16.85546875" style="97" customWidth="1"/>
    <col min="18" max="18" width="16.42578125" style="97" customWidth="1"/>
    <col min="19" max="19" width="12.5703125" style="97"/>
    <col min="20" max="20" width="14.42578125" style="97" customWidth="1"/>
    <col min="21" max="21" width="18.5703125" style="97" customWidth="1"/>
    <col min="22" max="22" width="33.85546875" style="97" customWidth="1"/>
    <col min="23" max="23" width="12.5703125" style="97" hidden="1" customWidth="1"/>
    <col min="24" max="24" width="24.28515625" style="97" customWidth="1"/>
    <col min="25" max="25" width="22.5703125" style="97" customWidth="1"/>
    <col min="26" max="27" width="12.5703125" style="97"/>
    <col min="28" max="28" width="16.85546875" style="97" customWidth="1"/>
    <col min="29" max="29" width="12.5703125" style="97"/>
    <col min="30" max="30" width="30.140625" style="97" customWidth="1"/>
    <col min="31" max="31" width="15.42578125" style="97" customWidth="1"/>
    <col min="32" max="32" width="15.85546875" style="97" customWidth="1"/>
    <col min="33" max="33" width="24.42578125" style="97" customWidth="1"/>
    <col min="34" max="34" width="17.140625" style="97" customWidth="1"/>
    <col min="35" max="16384" width="12.5703125" style="97"/>
  </cols>
  <sheetData>
    <row r="1" spans="2:28" ht="22.5" customHeight="1" x14ac:dyDescent="0.2"/>
    <row r="2" spans="2:28" ht="37.5" customHeight="1" x14ac:dyDescent="0.25">
      <c r="B2" s="539"/>
      <c r="C2" s="539"/>
      <c r="D2" s="540" t="s">
        <v>394</v>
      </c>
      <c r="E2" s="541"/>
      <c r="F2" s="541"/>
      <c r="G2" s="541"/>
      <c r="H2" s="541"/>
      <c r="I2" s="541"/>
      <c r="J2" s="541"/>
      <c r="K2" s="542"/>
      <c r="L2" s="546" t="s">
        <v>395</v>
      </c>
      <c r="M2" s="547"/>
      <c r="N2" s="547"/>
      <c r="O2" s="548"/>
      <c r="P2" s="549"/>
      <c r="Q2" s="550"/>
      <c r="R2" s="183"/>
    </row>
    <row r="3" spans="2:28" ht="37.5" customHeight="1" x14ac:dyDescent="0.25">
      <c r="B3" s="539"/>
      <c r="C3" s="539"/>
      <c r="D3" s="543"/>
      <c r="E3" s="544"/>
      <c r="F3" s="544"/>
      <c r="G3" s="544"/>
      <c r="H3" s="544"/>
      <c r="I3" s="544"/>
      <c r="J3" s="544"/>
      <c r="K3" s="545"/>
      <c r="L3" s="546" t="s">
        <v>396</v>
      </c>
      <c r="M3" s="547"/>
      <c r="N3" s="547"/>
      <c r="O3" s="548"/>
      <c r="P3" s="551"/>
      <c r="Q3" s="552"/>
      <c r="R3" s="183"/>
    </row>
    <row r="4" spans="2:28" ht="33.75" customHeight="1" x14ac:dyDescent="0.25">
      <c r="B4" s="539"/>
      <c r="C4" s="539"/>
      <c r="D4" s="540" t="s">
        <v>397</v>
      </c>
      <c r="E4" s="541"/>
      <c r="F4" s="541"/>
      <c r="G4" s="541"/>
      <c r="H4" s="541"/>
      <c r="I4" s="541"/>
      <c r="J4" s="541"/>
      <c r="K4" s="542"/>
      <c r="L4" s="546" t="s">
        <v>398</v>
      </c>
      <c r="M4" s="547"/>
      <c r="N4" s="547"/>
      <c r="O4" s="548"/>
      <c r="P4" s="551"/>
      <c r="Q4" s="552"/>
      <c r="R4" s="183"/>
    </row>
    <row r="5" spans="2:28" ht="38.25" customHeight="1" x14ac:dyDescent="0.25">
      <c r="B5" s="539"/>
      <c r="C5" s="539"/>
      <c r="D5" s="543"/>
      <c r="E5" s="544"/>
      <c r="F5" s="544"/>
      <c r="G5" s="544"/>
      <c r="H5" s="544"/>
      <c r="I5" s="544"/>
      <c r="J5" s="544"/>
      <c r="K5" s="545"/>
      <c r="L5" s="546" t="s">
        <v>399</v>
      </c>
      <c r="M5" s="547"/>
      <c r="N5" s="547"/>
      <c r="O5" s="548"/>
      <c r="P5" s="553"/>
      <c r="Q5" s="554"/>
      <c r="R5" s="183"/>
    </row>
    <row r="6" spans="2:28" ht="23.25" customHeight="1" x14ac:dyDescent="0.25"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183"/>
    </row>
    <row r="7" spans="2:28" ht="31.5" customHeight="1" x14ac:dyDescent="0.25">
      <c r="B7" s="184" t="s">
        <v>0</v>
      </c>
      <c r="C7" s="184" t="s">
        <v>235</v>
      </c>
      <c r="D7" s="524" t="s">
        <v>303</v>
      </c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6"/>
      <c r="R7" s="183"/>
    </row>
    <row r="8" spans="2:28" ht="36" customHeight="1" x14ac:dyDescent="0.25">
      <c r="B8" s="184" t="s">
        <v>3</v>
      </c>
      <c r="C8" s="184" t="s">
        <v>304</v>
      </c>
      <c r="D8" s="527" t="s">
        <v>305</v>
      </c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</row>
    <row r="9" spans="2:28" ht="36" customHeight="1" x14ac:dyDescent="0.2">
      <c r="B9" s="510" t="s">
        <v>306</v>
      </c>
      <c r="C9" s="511"/>
      <c r="D9" s="512" t="s">
        <v>7</v>
      </c>
      <c r="E9" s="512"/>
      <c r="F9" s="512"/>
      <c r="G9" s="512"/>
      <c r="H9" s="512"/>
      <c r="I9" s="513"/>
      <c r="J9" s="477" t="s">
        <v>307</v>
      </c>
      <c r="K9" s="478"/>
      <c r="L9" s="479"/>
      <c r="M9" s="531" t="s">
        <v>8</v>
      </c>
      <c r="N9" s="532"/>
      <c r="O9" s="532"/>
      <c r="P9" s="532"/>
      <c r="Q9" s="533"/>
      <c r="R9" s="185"/>
      <c r="T9" s="555"/>
      <c r="U9" s="555"/>
      <c r="V9" s="555"/>
      <c r="W9" s="555"/>
      <c r="X9" s="555"/>
    </row>
    <row r="10" spans="2:28" ht="36" customHeight="1" x14ac:dyDescent="0.2">
      <c r="B10" s="510" t="s">
        <v>308</v>
      </c>
      <c r="C10" s="511"/>
      <c r="D10" s="512" t="s">
        <v>309</v>
      </c>
      <c r="E10" s="512"/>
      <c r="F10" s="512"/>
      <c r="G10" s="512"/>
      <c r="H10" s="512"/>
      <c r="I10" s="513"/>
      <c r="J10" s="528"/>
      <c r="K10" s="529"/>
      <c r="L10" s="530"/>
      <c r="M10" s="186" t="s">
        <v>11</v>
      </c>
      <c r="N10" s="514" t="s">
        <v>12</v>
      </c>
      <c r="O10" s="514"/>
      <c r="P10" s="514"/>
      <c r="Q10" s="186" t="s">
        <v>13</v>
      </c>
      <c r="R10" s="185"/>
      <c r="T10" s="187"/>
      <c r="U10" s="187"/>
      <c r="V10" s="187"/>
      <c r="W10" s="187"/>
      <c r="X10" s="187"/>
    </row>
    <row r="11" spans="2:28" ht="48" customHeight="1" x14ac:dyDescent="0.2">
      <c r="B11" s="515" t="s">
        <v>14</v>
      </c>
      <c r="C11" s="516"/>
      <c r="D11" s="517" t="s">
        <v>310</v>
      </c>
      <c r="E11" s="517"/>
      <c r="F11" s="517"/>
      <c r="G11" s="517"/>
      <c r="H11" s="517"/>
      <c r="I11" s="518"/>
      <c r="J11" s="528"/>
      <c r="K11" s="529"/>
      <c r="L11" s="530"/>
      <c r="M11" s="188"/>
      <c r="N11" s="519"/>
      <c r="O11" s="520"/>
      <c r="P11" s="521"/>
      <c r="Q11" s="189"/>
      <c r="R11" s="185"/>
      <c r="T11" s="190"/>
      <c r="U11" s="522"/>
      <c r="V11" s="522"/>
      <c r="W11" s="522"/>
      <c r="X11" s="190"/>
      <c r="Z11" s="191"/>
      <c r="AA11" s="191"/>
    </row>
    <row r="12" spans="2:28" ht="74.25" customHeight="1" x14ac:dyDescent="0.2">
      <c r="B12" s="534" t="s">
        <v>16</v>
      </c>
      <c r="C12" s="535"/>
      <c r="D12" s="517" t="s">
        <v>311</v>
      </c>
      <c r="E12" s="517"/>
      <c r="F12" s="517"/>
      <c r="G12" s="517"/>
      <c r="H12" s="517"/>
      <c r="I12" s="518"/>
      <c r="J12" s="528"/>
      <c r="K12" s="529"/>
      <c r="L12" s="530"/>
      <c r="M12" s="192"/>
      <c r="N12" s="536"/>
      <c r="O12" s="537"/>
      <c r="P12" s="538"/>
      <c r="Q12" s="193"/>
      <c r="R12" s="185"/>
      <c r="T12" s="194"/>
      <c r="U12" s="504"/>
      <c r="V12" s="504"/>
      <c r="W12" s="504"/>
      <c r="X12" s="195"/>
      <c r="Z12" s="196"/>
      <c r="AA12" s="197"/>
      <c r="AB12" s="198"/>
    </row>
    <row r="13" spans="2:28" s="135" customFormat="1" ht="74.25" customHeight="1" x14ac:dyDescent="0.2">
      <c r="B13" s="582" t="s">
        <v>18</v>
      </c>
      <c r="C13" s="583"/>
      <c r="D13" s="584" t="s">
        <v>312</v>
      </c>
      <c r="E13" s="584"/>
      <c r="F13" s="584"/>
      <c r="G13" s="584"/>
      <c r="H13" s="584"/>
      <c r="I13" s="585"/>
      <c r="J13" s="528"/>
      <c r="K13" s="529"/>
      <c r="L13" s="530"/>
      <c r="M13" s="216"/>
      <c r="N13" s="586"/>
      <c r="O13" s="587"/>
      <c r="P13" s="588"/>
      <c r="Q13" s="217"/>
      <c r="R13" s="218"/>
      <c r="T13" s="219"/>
      <c r="U13" s="589"/>
      <c r="V13" s="589"/>
      <c r="W13" s="589"/>
      <c r="X13" s="201"/>
      <c r="Z13" s="137"/>
      <c r="AA13" s="138"/>
      <c r="AB13" s="139"/>
    </row>
    <row r="14" spans="2:28" s="135" customFormat="1" ht="72" customHeight="1" x14ac:dyDescent="0.2">
      <c r="B14" s="590" t="s">
        <v>313</v>
      </c>
      <c r="C14" s="591"/>
      <c r="D14" s="592" t="s">
        <v>314</v>
      </c>
      <c r="E14" s="592"/>
      <c r="F14" s="592"/>
      <c r="G14" s="592"/>
      <c r="H14" s="592"/>
      <c r="I14" s="593"/>
      <c r="J14" s="480"/>
      <c r="K14" s="481"/>
      <c r="L14" s="482"/>
      <c r="M14" s="220"/>
      <c r="N14" s="586"/>
      <c r="O14" s="587"/>
      <c r="P14" s="588"/>
      <c r="Q14" s="221"/>
      <c r="R14" s="218"/>
      <c r="T14" s="222"/>
      <c r="U14" s="589"/>
      <c r="V14" s="589"/>
      <c r="W14" s="223"/>
      <c r="X14" s="201"/>
      <c r="Y14" s="224"/>
      <c r="Z14" s="137"/>
      <c r="AA14" s="138"/>
      <c r="AB14" s="139"/>
    </row>
    <row r="15" spans="2:28" s="135" customFormat="1" ht="28.5" customHeight="1" x14ac:dyDescent="0.25">
      <c r="B15" s="578" t="s">
        <v>23</v>
      </c>
      <c r="C15" s="562" t="s">
        <v>24</v>
      </c>
      <c r="D15" s="578" t="s">
        <v>392</v>
      </c>
      <c r="E15" s="578" t="s">
        <v>25</v>
      </c>
      <c r="F15" s="578" t="s">
        <v>26</v>
      </c>
      <c r="G15" s="581" t="s">
        <v>393</v>
      </c>
      <c r="H15" s="578" t="s">
        <v>27</v>
      </c>
      <c r="I15" s="578" t="s">
        <v>28</v>
      </c>
      <c r="J15" s="578"/>
      <c r="K15" s="578"/>
      <c r="L15" s="578"/>
      <c r="M15" s="578" t="s">
        <v>29</v>
      </c>
      <c r="N15" s="578"/>
      <c r="O15" s="594" t="s">
        <v>30</v>
      </c>
      <c r="P15" s="594"/>
      <c r="Q15" s="594"/>
      <c r="T15" s="225"/>
      <c r="U15" s="567"/>
      <c r="V15" s="567"/>
      <c r="X15" s="201"/>
      <c r="Z15" s="137"/>
      <c r="AA15" s="138"/>
      <c r="AB15" s="139"/>
    </row>
    <row r="16" spans="2:28" s="135" customFormat="1" ht="33.75" customHeight="1" x14ac:dyDescent="0.2">
      <c r="B16" s="578"/>
      <c r="C16" s="562"/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 t="s">
        <v>31</v>
      </c>
      <c r="P16" s="578" t="s">
        <v>32</v>
      </c>
      <c r="Q16" s="562" t="s">
        <v>33</v>
      </c>
      <c r="T16" s="224"/>
      <c r="U16" s="567"/>
      <c r="V16" s="567"/>
      <c r="X16" s="138"/>
      <c r="Z16" s="137"/>
      <c r="AA16" s="138"/>
      <c r="AB16" s="139"/>
    </row>
    <row r="17" spans="2:28" s="135" customFormat="1" ht="39.75" customHeight="1" thickBot="1" x14ac:dyDescent="0.25">
      <c r="B17" s="579"/>
      <c r="C17" s="580"/>
      <c r="D17" s="579"/>
      <c r="E17" s="579"/>
      <c r="F17" s="579"/>
      <c r="G17" s="579"/>
      <c r="H17" s="579"/>
      <c r="I17" s="226" t="s">
        <v>34</v>
      </c>
      <c r="J17" s="226" t="s">
        <v>35</v>
      </c>
      <c r="K17" s="226" t="s">
        <v>36</v>
      </c>
      <c r="L17" s="227" t="s">
        <v>37</v>
      </c>
      <c r="M17" s="226" t="s">
        <v>38</v>
      </c>
      <c r="N17" s="228" t="s">
        <v>39</v>
      </c>
      <c r="O17" s="579"/>
      <c r="P17" s="579"/>
      <c r="Q17" s="580"/>
      <c r="T17" s="224"/>
      <c r="U17" s="567"/>
      <c r="V17" s="567"/>
      <c r="X17" s="138"/>
      <c r="Z17" s="137"/>
      <c r="AA17" s="138"/>
      <c r="AB17" s="139"/>
    </row>
    <row r="18" spans="2:28" s="135" customFormat="1" ht="40.5" customHeight="1" thickBot="1" x14ac:dyDescent="0.25">
      <c r="B18" s="571" t="s">
        <v>315</v>
      </c>
      <c r="C18" s="574" t="s">
        <v>316</v>
      </c>
      <c r="D18" s="94" t="s">
        <v>93</v>
      </c>
      <c r="E18" s="392" t="s">
        <v>48</v>
      </c>
      <c r="F18" s="229">
        <v>53</v>
      </c>
      <c r="G18" s="94" t="s">
        <v>93</v>
      </c>
      <c r="H18" s="230">
        <f t="shared" ref="H18:H31" si="0">+I18</f>
        <v>10600000</v>
      </c>
      <c r="I18" s="231">
        <f>6000000+4800000-200000</f>
        <v>10600000</v>
      </c>
      <c r="J18" s="231"/>
      <c r="K18" s="230"/>
      <c r="L18" s="231"/>
      <c r="M18" s="232">
        <v>45292</v>
      </c>
      <c r="N18" s="233">
        <v>45657</v>
      </c>
      <c r="O18" s="576">
        <f>+F19/F18</f>
        <v>1</v>
      </c>
      <c r="P18" s="576">
        <f>+H19/H18</f>
        <v>1.0188679245283019</v>
      </c>
      <c r="Q18" s="577">
        <f>+(O18*O18)/P18</f>
        <v>0.98148148148148151</v>
      </c>
      <c r="T18" s="224"/>
      <c r="U18" s="567"/>
      <c r="V18" s="567"/>
      <c r="X18" s="201"/>
      <c r="Z18" s="137"/>
      <c r="AA18" s="138"/>
      <c r="AB18" s="139"/>
    </row>
    <row r="19" spans="2:28" s="135" customFormat="1" ht="40.5" customHeight="1" thickBot="1" x14ac:dyDescent="0.25">
      <c r="B19" s="572"/>
      <c r="C19" s="575"/>
      <c r="D19" s="87" t="s">
        <v>43</v>
      </c>
      <c r="E19" s="389"/>
      <c r="F19" s="234">
        <v>53</v>
      </c>
      <c r="G19" s="87" t="s">
        <v>44</v>
      </c>
      <c r="H19" s="130">
        <f t="shared" si="0"/>
        <v>10800000</v>
      </c>
      <c r="I19" s="130">
        <v>10800000</v>
      </c>
      <c r="J19" s="140"/>
      <c r="K19" s="140"/>
      <c r="L19" s="140"/>
      <c r="M19" s="133">
        <v>45292</v>
      </c>
      <c r="N19" s="233">
        <v>45657</v>
      </c>
      <c r="O19" s="425"/>
      <c r="P19" s="425"/>
      <c r="Q19" s="565"/>
      <c r="T19" s="224"/>
      <c r="U19" s="235"/>
      <c r="V19" s="235"/>
      <c r="X19" s="201"/>
      <c r="Z19" s="137"/>
      <c r="AA19" s="138"/>
      <c r="AB19" s="139"/>
    </row>
    <row r="20" spans="2:28" s="135" customFormat="1" ht="40.5" customHeight="1" thickBot="1" x14ac:dyDescent="0.25">
      <c r="B20" s="572"/>
      <c r="C20" s="568" t="s">
        <v>317</v>
      </c>
      <c r="D20" s="87" t="s">
        <v>93</v>
      </c>
      <c r="E20" s="389" t="s">
        <v>48</v>
      </c>
      <c r="F20" s="234">
        <v>434</v>
      </c>
      <c r="G20" s="87" t="s">
        <v>93</v>
      </c>
      <c r="H20" s="130">
        <f t="shared" si="0"/>
        <v>92900000</v>
      </c>
      <c r="I20" s="140">
        <f>84500000+8400000</f>
        <v>92900000</v>
      </c>
      <c r="J20" s="140"/>
      <c r="K20" s="140"/>
      <c r="L20" s="140"/>
      <c r="M20" s="133">
        <v>45292</v>
      </c>
      <c r="N20" s="233">
        <v>45657</v>
      </c>
      <c r="O20" s="425">
        <f>+F21/F20</f>
        <v>1</v>
      </c>
      <c r="P20" s="425">
        <f>+H21/H20</f>
        <v>9.0419806243272338E-2</v>
      </c>
      <c r="Q20" s="565">
        <f>+(O20*O20)/P20</f>
        <v>11.059523809523808</v>
      </c>
      <c r="T20" s="224"/>
      <c r="U20" s="567"/>
      <c r="V20" s="567"/>
      <c r="X20" s="201"/>
      <c r="Z20" s="137"/>
      <c r="AA20" s="138"/>
      <c r="AB20" s="139"/>
    </row>
    <row r="21" spans="2:28" s="135" customFormat="1" ht="40.5" customHeight="1" thickBot="1" x14ac:dyDescent="0.25">
      <c r="B21" s="572"/>
      <c r="C21" s="575"/>
      <c r="D21" s="87" t="s">
        <v>43</v>
      </c>
      <c r="E21" s="389"/>
      <c r="F21" s="234">
        <v>434</v>
      </c>
      <c r="G21" s="87" t="s">
        <v>44</v>
      </c>
      <c r="H21" s="130">
        <f t="shared" si="0"/>
        <v>8400000</v>
      </c>
      <c r="I21" s="130">
        <f>6000000+2400000</f>
        <v>8400000</v>
      </c>
      <c r="J21" s="140"/>
      <c r="K21" s="140"/>
      <c r="L21" s="140"/>
      <c r="M21" s="133">
        <v>45292</v>
      </c>
      <c r="N21" s="233">
        <v>45657</v>
      </c>
      <c r="O21" s="425"/>
      <c r="P21" s="425"/>
      <c r="Q21" s="565"/>
      <c r="T21" s="224"/>
      <c r="U21" s="235"/>
      <c r="V21" s="235"/>
      <c r="X21" s="201"/>
      <c r="Z21" s="137"/>
      <c r="AA21" s="138"/>
      <c r="AB21" s="139"/>
    </row>
    <row r="22" spans="2:28" s="135" customFormat="1" ht="40.5" customHeight="1" thickBot="1" x14ac:dyDescent="0.25">
      <c r="B22" s="572"/>
      <c r="C22" s="568" t="s">
        <v>318</v>
      </c>
      <c r="D22" s="87" t="s">
        <v>93</v>
      </c>
      <c r="E22" s="389" t="s">
        <v>48</v>
      </c>
      <c r="F22" s="234">
        <v>65</v>
      </c>
      <c r="G22" s="87" t="s">
        <v>93</v>
      </c>
      <c r="H22" s="130">
        <f t="shared" si="0"/>
        <v>7200000</v>
      </c>
      <c r="I22" s="140">
        <v>7200000</v>
      </c>
      <c r="J22" s="140"/>
      <c r="K22" s="140"/>
      <c r="L22" s="140"/>
      <c r="M22" s="133">
        <v>45292</v>
      </c>
      <c r="N22" s="233">
        <v>45657</v>
      </c>
      <c r="O22" s="425">
        <f>+F23/F22</f>
        <v>1</v>
      </c>
      <c r="P22" s="425">
        <f>+H23/H22</f>
        <v>1</v>
      </c>
      <c r="Q22" s="565">
        <f>+(O22*O22)/P22</f>
        <v>1</v>
      </c>
      <c r="T22" s="224"/>
      <c r="U22" s="567"/>
      <c r="V22" s="567"/>
      <c r="X22" s="201"/>
      <c r="Z22" s="137"/>
      <c r="AA22" s="138"/>
      <c r="AB22" s="139"/>
    </row>
    <row r="23" spans="2:28" s="135" customFormat="1" ht="40.5" customHeight="1" thickBot="1" x14ac:dyDescent="0.25">
      <c r="B23" s="572"/>
      <c r="C23" s="575"/>
      <c r="D23" s="87" t="s">
        <v>43</v>
      </c>
      <c r="E23" s="389"/>
      <c r="F23" s="234">
        <v>65</v>
      </c>
      <c r="G23" s="87" t="s">
        <v>44</v>
      </c>
      <c r="H23" s="130">
        <f t="shared" si="0"/>
        <v>7200000</v>
      </c>
      <c r="I23" s="130">
        <f>4800000+2400000</f>
        <v>7200000</v>
      </c>
      <c r="J23" s="140"/>
      <c r="K23" s="140"/>
      <c r="L23" s="140"/>
      <c r="M23" s="133">
        <v>45292</v>
      </c>
      <c r="N23" s="233">
        <v>45657</v>
      </c>
      <c r="O23" s="425"/>
      <c r="P23" s="425"/>
      <c r="Q23" s="565"/>
      <c r="T23" s="224"/>
      <c r="U23" s="235"/>
      <c r="V23" s="235"/>
      <c r="X23" s="201"/>
      <c r="Z23" s="137"/>
      <c r="AA23" s="138"/>
      <c r="AB23" s="139"/>
    </row>
    <row r="24" spans="2:28" s="135" customFormat="1" ht="40.5" customHeight="1" thickBot="1" x14ac:dyDescent="0.25">
      <c r="B24" s="572"/>
      <c r="C24" s="568" t="s">
        <v>319</v>
      </c>
      <c r="D24" s="87" t="s">
        <v>93</v>
      </c>
      <c r="E24" s="389" t="s">
        <v>48</v>
      </c>
      <c r="F24" s="234">
        <v>62</v>
      </c>
      <c r="G24" s="87" t="s">
        <v>93</v>
      </c>
      <c r="H24" s="130">
        <f t="shared" si="0"/>
        <v>60400000</v>
      </c>
      <c r="I24" s="140">
        <f>11900000+11900000+12600000+14000000+10000000</f>
        <v>60400000</v>
      </c>
      <c r="J24" s="140"/>
      <c r="K24" s="140"/>
      <c r="L24" s="140"/>
      <c r="M24" s="133">
        <v>45292</v>
      </c>
      <c r="N24" s="233">
        <v>45657</v>
      </c>
      <c r="O24" s="425">
        <f>+F25/F24</f>
        <v>1</v>
      </c>
      <c r="P24" s="425">
        <f>+H25/H24</f>
        <v>0.87913907284768211</v>
      </c>
      <c r="Q24" s="565">
        <f>+(O24*O24)/P24</f>
        <v>1.1374764595103579</v>
      </c>
      <c r="T24" s="224"/>
      <c r="U24" s="567"/>
      <c r="V24" s="567"/>
      <c r="X24" s="201"/>
      <c r="Z24" s="137"/>
      <c r="AA24" s="138"/>
      <c r="AB24" s="139"/>
    </row>
    <row r="25" spans="2:28" s="135" customFormat="1" ht="40.5" customHeight="1" thickBot="1" x14ac:dyDescent="0.25">
      <c r="B25" s="573"/>
      <c r="C25" s="569"/>
      <c r="D25" s="236" t="s">
        <v>43</v>
      </c>
      <c r="E25" s="570"/>
      <c r="F25" s="237">
        <v>62</v>
      </c>
      <c r="G25" s="236" t="s">
        <v>44</v>
      </c>
      <c r="H25" s="238">
        <f t="shared" si="0"/>
        <v>53100000</v>
      </c>
      <c r="I25" s="238">
        <f>10200000+10200000+10800000+14000000+2400000+1800000+2000000+1700000</f>
        <v>53100000</v>
      </c>
      <c r="J25" s="239"/>
      <c r="K25" s="239"/>
      <c r="L25" s="239"/>
      <c r="M25" s="240">
        <v>45292</v>
      </c>
      <c r="N25" s="233">
        <v>45657</v>
      </c>
      <c r="O25" s="564"/>
      <c r="P25" s="564"/>
      <c r="Q25" s="566"/>
      <c r="T25" s="224"/>
      <c r="U25" s="235"/>
      <c r="V25" s="235"/>
      <c r="X25" s="201"/>
      <c r="Z25" s="137"/>
      <c r="AA25" s="138"/>
      <c r="AB25" s="139"/>
    </row>
    <row r="26" spans="2:28" s="135" customFormat="1" ht="40.5" customHeight="1" thickBot="1" x14ac:dyDescent="0.25">
      <c r="B26" s="571" t="s">
        <v>320</v>
      </c>
      <c r="C26" s="574" t="s">
        <v>321</v>
      </c>
      <c r="D26" s="94" t="s">
        <v>41</v>
      </c>
      <c r="E26" s="392" t="s">
        <v>48</v>
      </c>
      <c r="F26" s="95">
        <v>500</v>
      </c>
      <c r="G26" s="94" t="s">
        <v>41</v>
      </c>
      <c r="H26" s="230">
        <f t="shared" si="0"/>
        <v>170000000</v>
      </c>
      <c r="I26" s="231">
        <f>7700000+84500000+10500000+8000000+12000000+13300000+9000000+11200000+12800000+48000000-47000000</f>
        <v>170000000</v>
      </c>
      <c r="J26" s="230"/>
      <c r="K26" s="230"/>
      <c r="L26" s="231"/>
      <c r="M26" s="232">
        <v>45292</v>
      </c>
      <c r="N26" s="233">
        <v>45657</v>
      </c>
      <c r="O26" s="576">
        <f>+F27/F26</f>
        <v>1</v>
      </c>
      <c r="P26" s="576">
        <f>+H27/H26</f>
        <v>1</v>
      </c>
      <c r="Q26" s="577">
        <f>+(O26*O26)/P26</f>
        <v>1</v>
      </c>
      <c r="X26" s="136"/>
      <c r="Z26" s="137"/>
      <c r="AA26" s="138"/>
      <c r="AB26" s="139"/>
    </row>
    <row r="27" spans="2:28" s="135" customFormat="1" ht="40.5" customHeight="1" thickBot="1" x14ac:dyDescent="0.25">
      <c r="B27" s="572"/>
      <c r="C27" s="575"/>
      <c r="D27" s="87" t="s">
        <v>43</v>
      </c>
      <c r="E27" s="389"/>
      <c r="F27" s="88">
        <v>500</v>
      </c>
      <c r="G27" s="87" t="s">
        <v>44</v>
      </c>
      <c r="H27" s="140">
        <f>+I27</f>
        <v>170000000</v>
      </c>
      <c r="I27" s="140">
        <v>170000000</v>
      </c>
      <c r="J27" s="241"/>
      <c r="K27" s="241"/>
      <c r="L27" s="130"/>
      <c r="M27" s="133">
        <v>45292</v>
      </c>
      <c r="N27" s="233">
        <v>45657</v>
      </c>
      <c r="O27" s="425"/>
      <c r="P27" s="425"/>
      <c r="Q27" s="565"/>
      <c r="X27" s="136"/>
      <c r="Z27" s="137"/>
      <c r="AA27" s="138"/>
      <c r="AB27" s="139"/>
    </row>
    <row r="28" spans="2:28" s="135" customFormat="1" ht="40.5" customHeight="1" thickBot="1" x14ac:dyDescent="0.25">
      <c r="B28" s="572"/>
      <c r="C28" s="568" t="s">
        <v>322</v>
      </c>
      <c r="D28" s="87" t="s">
        <v>41</v>
      </c>
      <c r="E28" s="389" t="s">
        <v>48</v>
      </c>
      <c r="F28" s="88">
        <v>25</v>
      </c>
      <c r="G28" s="87" t="s">
        <v>41</v>
      </c>
      <c r="H28" s="130">
        <f t="shared" si="0"/>
        <v>414359000</v>
      </c>
      <c r="I28" s="140">
        <f>14816667+400000000-457667</f>
        <v>414359000</v>
      </c>
      <c r="J28" s="140"/>
      <c r="K28" s="140"/>
      <c r="L28" s="140"/>
      <c r="M28" s="133">
        <v>45292</v>
      </c>
      <c r="N28" s="233">
        <v>45657</v>
      </c>
      <c r="O28" s="425">
        <f>+F29/F28</f>
        <v>1</v>
      </c>
      <c r="P28" s="425">
        <f>+H29/H28</f>
        <v>0.8465399182834209</v>
      </c>
      <c r="Q28" s="565">
        <f>+(O28*O28)/P28</f>
        <v>1.1812792030265498</v>
      </c>
      <c r="X28" s="136"/>
      <c r="Z28" s="137"/>
      <c r="AA28" s="138"/>
      <c r="AB28" s="139"/>
    </row>
    <row r="29" spans="2:28" s="135" customFormat="1" ht="40.5" customHeight="1" thickBot="1" x14ac:dyDescent="0.25">
      <c r="B29" s="572"/>
      <c r="C29" s="575"/>
      <c r="D29" s="87" t="s">
        <v>43</v>
      </c>
      <c r="E29" s="389"/>
      <c r="F29" s="88">
        <v>25</v>
      </c>
      <c r="G29" s="87" t="s">
        <v>44</v>
      </c>
      <c r="H29" s="140">
        <f t="shared" si="0"/>
        <v>350771434</v>
      </c>
      <c r="I29" s="140">
        <f>10583333+4233333+276915493+306915+49000000+9732360</f>
        <v>350771434</v>
      </c>
      <c r="J29" s="140"/>
      <c r="K29" s="140"/>
      <c r="L29" s="140"/>
      <c r="M29" s="133">
        <v>45292</v>
      </c>
      <c r="N29" s="233">
        <v>45657</v>
      </c>
      <c r="O29" s="425"/>
      <c r="P29" s="425"/>
      <c r="Q29" s="565"/>
      <c r="X29" s="136"/>
      <c r="Z29" s="137"/>
      <c r="AA29" s="138"/>
      <c r="AB29" s="139"/>
    </row>
    <row r="30" spans="2:28" s="135" customFormat="1" ht="40.5" customHeight="1" thickBot="1" x14ac:dyDescent="0.25">
      <c r="B30" s="572"/>
      <c r="C30" s="568" t="s">
        <v>323</v>
      </c>
      <c r="D30" s="87" t="s">
        <v>41</v>
      </c>
      <c r="E30" s="389" t="s">
        <v>48</v>
      </c>
      <c r="F30" s="88">
        <v>25</v>
      </c>
      <c r="G30" s="87" t="s">
        <v>41</v>
      </c>
      <c r="H30" s="130">
        <f t="shared" si="0"/>
        <v>162999333</v>
      </c>
      <c r="I30" s="140">
        <f>10000000+44450000+14000000+12600000+7408333+14000000+19600000+12000000+15000000+50000000+88650000-52875000-13825000-58009000</f>
        <v>162999333</v>
      </c>
      <c r="J30" s="140"/>
      <c r="K30" s="140"/>
      <c r="L30" s="140"/>
      <c r="M30" s="133">
        <v>45292</v>
      </c>
      <c r="N30" s="233">
        <v>45657</v>
      </c>
      <c r="O30" s="425">
        <f>+F31/F30</f>
        <v>1</v>
      </c>
      <c r="P30" s="425">
        <f>+H31/H30</f>
        <v>0.93492202817786996</v>
      </c>
      <c r="Q30" s="565">
        <f>+(O30*O30)/P30</f>
        <v>1.069607913666303</v>
      </c>
      <c r="X30" s="136"/>
      <c r="Z30" s="137"/>
      <c r="AA30" s="138"/>
      <c r="AB30" s="139"/>
    </row>
    <row r="31" spans="2:28" s="135" customFormat="1" ht="40.5" customHeight="1" thickBot="1" x14ac:dyDescent="0.25">
      <c r="B31" s="573"/>
      <c r="C31" s="569"/>
      <c r="D31" s="236" t="s">
        <v>43</v>
      </c>
      <c r="E31" s="570"/>
      <c r="F31" s="242">
        <v>25</v>
      </c>
      <c r="G31" s="236" t="s">
        <v>44</v>
      </c>
      <c r="H31" s="239">
        <f t="shared" si="0"/>
        <v>152391667</v>
      </c>
      <c r="I31" s="239">
        <f>115441667+11333333+5000000+12700000+1800000+2000000+2116667+2000000</f>
        <v>152391667</v>
      </c>
      <c r="J31" s="239"/>
      <c r="K31" s="130"/>
      <c r="L31" s="238"/>
      <c r="M31" s="240">
        <v>45292</v>
      </c>
      <c r="N31" s="233">
        <v>45657</v>
      </c>
      <c r="O31" s="564"/>
      <c r="P31" s="564"/>
      <c r="Q31" s="566"/>
      <c r="X31" s="136"/>
      <c r="Z31" s="137"/>
      <c r="AA31" s="138"/>
      <c r="AB31" s="139"/>
    </row>
    <row r="32" spans="2:28" s="135" customFormat="1" ht="31.5" customHeight="1" thickBot="1" x14ac:dyDescent="0.25">
      <c r="B32" s="559"/>
      <c r="C32" s="561" t="s">
        <v>51</v>
      </c>
      <c r="D32" s="243" t="s">
        <v>41</v>
      </c>
      <c r="E32" s="563"/>
      <c r="F32" s="244">
        <f>F18+F20+F22+F24+F26+F28++F30</f>
        <v>1164</v>
      </c>
      <c r="G32" s="243" t="s">
        <v>41</v>
      </c>
      <c r="H32" s="245">
        <f>+H18+H20+H22+H24+H26+H28+H30</f>
        <v>918458333</v>
      </c>
      <c r="I32" s="245">
        <f>+I18+I20+I22+I24+I26+I28+I30</f>
        <v>918458333</v>
      </c>
      <c r="J32" s="246"/>
      <c r="K32" s="246"/>
      <c r="L32" s="246"/>
      <c r="M32" s="133">
        <v>45292</v>
      </c>
      <c r="N32" s="233">
        <v>45657</v>
      </c>
      <c r="O32" s="425">
        <f>+F33/F32</f>
        <v>1</v>
      </c>
      <c r="P32" s="425">
        <f>+H33/H32</f>
        <v>0.81948529830585137</v>
      </c>
      <c r="Q32" s="565">
        <f>+(O32*O32)/P32</f>
        <v>1.2202781454009395</v>
      </c>
    </row>
    <row r="33" spans="2:53" s="135" customFormat="1" ht="31.5" customHeight="1" thickBot="1" x14ac:dyDescent="0.25">
      <c r="B33" s="560"/>
      <c r="C33" s="562"/>
      <c r="D33" s="87" t="s">
        <v>43</v>
      </c>
      <c r="E33" s="389"/>
      <c r="F33" s="88">
        <f>F19+F21+F23+F25+F27+F29+F31</f>
        <v>1164</v>
      </c>
      <c r="G33" s="87" t="s">
        <v>44</v>
      </c>
      <c r="H33" s="130">
        <f>+H19+H21+H23+H25+H27+H29+H31</f>
        <v>752663101</v>
      </c>
      <c r="I33" s="130">
        <f>+I19+I21+I23+I25+I27+I29+I31</f>
        <v>752663101</v>
      </c>
      <c r="J33" s="140"/>
      <c r="K33" s="140"/>
      <c r="L33" s="140"/>
      <c r="M33" s="240">
        <v>45292</v>
      </c>
      <c r="N33" s="233">
        <v>45657</v>
      </c>
      <c r="O33" s="564"/>
      <c r="P33" s="564"/>
      <c r="Q33" s="566"/>
    </row>
    <row r="34" spans="2:53" s="135" customFormat="1" ht="31.5" customHeight="1" x14ac:dyDescent="0.2">
      <c r="D34" s="247"/>
      <c r="H34" s="248"/>
      <c r="I34" s="249"/>
      <c r="J34" s="137"/>
      <c r="K34" s="137"/>
      <c r="L34" s="137"/>
      <c r="M34" s="250"/>
      <c r="N34" s="250"/>
      <c r="O34" s="251"/>
      <c r="P34" s="252"/>
      <c r="Q34" s="253"/>
      <c r="R34" s="252"/>
    </row>
    <row r="35" spans="2:53" ht="15.75" thickBot="1" x14ac:dyDescent="0.25">
      <c r="B35" s="556" t="s">
        <v>52</v>
      </c>
      <c r="C35" s="556"/>
      <c r="D35" s="557" t="s">
        <v>53</v>
      </c>
      <c r="E35" s="557"/>
      <c r="F35" s="557"/>
      <c r="G35" s="557"/>
      <c r="H35" s="557"/>
      <c r="I35" s="557"/>
      <c r="J35" s="254" t="s">
        <v>54</v>
      </c>
      <c r="K35" s="557" t="s">
        <v>55</v>
      </c>
      <c r="L35" s="557"/>
      <c r="M35" s="558" t="s">
        <v>56</v>
      </c>
      <c r="N35" s="558"/>
      <c r="O35" s="558"/>
      <c r="P35" s="558"/>
      <c r="Q35" s="558"/>
    </row>
    <row r="36" spans="2:53" ht="26.25" customHeight="1" x14ac:dyDescent="0.2">
      <c r="B36" s="484" t="s">
        <v>324</v>
      </c>
      <c r="C36" s="499"/>
      <c r="D36" s="477" t="s">
        <v>325</v>
      </c>
      <c r="E36" s="478"/>
      <c r="F36" s="478"/>
      <c r="G36" s="478"/>
      <c r="H36" s="478"/>
      <c r="I36" s="479"/>
      <c r="J36" s="494" t="s">
        <v>48</v>
      </c>
      <c r="K36" s="212" t="s">
        <v>41</v>
      </c>
      <c r="L36" s="213">
        <v>1800</v>
      </c>
      <c r="M36" s="498" t="s">
        <v>326</v>
      </c>
      <c r="N36" s="498"/>
      <c r="O36" s="498"/>
      <c r="P36" s="498"/>
      <c r="Q36" s="498"/>
    </row>
    <row r="37" spans="2:53" ht="18" customHeight="1" thickBot="1" x14ac:dyDescent="0.25">
      <c r="B37" s="500"/>
      <c r="C37" s="501"/>
      <c r="D37" s="480"/>
      <c r="E37" s="481"/>
      <c r="F37" s="481"/>
      <c r="G37" s="481"/>
      <c r="H37" s="481"/>
      <c r="I37" s="482"/>
      <c r="J37" s="495"/>
      <c r="K37" s="212" t="s">
        <v>43</v>
      </c>
      <c r="L37" s="213">
        <f>+F19+F21+F23+F25+F27+F29+F31</f>
        <v>1164</v>
      </c>
      <c r="M37" s="498"/>
      <c r="N37" s="498"/>
      <c r="O37" s="498"/>
      <c r="P37" s="498"/>
      <c r="Q37" s="498"/>
    </row>
    <row r="38" spans="2:53" ht="18.75" customHeight="1" x14ac:dyDescent="0.2">
      <c r="B38" s="484"/>
      <c r="C38" s="485"/>
      <c r="D38" s="488" t="s">
        <v>327</v>
      </c>
      <c r="E38" s="489"/>
      <c r="F38" s="489"/>
      <c r="G38" s="489"/>
      <c r="H38" s="489"/>
      <c r="I38" s="490"/>
      <c r="J38" s="494" t="s">
        <v>48</v>
      </c>
      <c r="K38" s="212" t="s">
        <v>41</v>
      </c>
      <c r="L38" s="213"/>
      <c r="M38" s="496" t="s">
        <v>328</v>
      </c>
      <c r="N38" s="483"/>
      <c r="O38" s="483"/>
      <c r="P38" s="483"/>
      <c r="Q38" s="483"/>
    </row>
    <row r="39" spans="2:53" ht="14.25" customHeight="1" thickBot="1" x14ac:dyDescent="0.25">
      <c r="B39" s="486"/>
      <c r="C39" s="487"/>
      <c r="D39" s="491"/>
      <c r="E39" s="492"/>
      <c r="F39" s="492"/>
      <c r="G39" s="492"/>
      <c r="H39" s="492"/>
      <c r="I39" s="493"/>
      <c r="J39" s="495"/>
      <c r="K39" s="212" t="s">
        <v>43</v>
      </c>
      <c r="L39" s="213"/>
      <c r="M39" s="483"/>
      <c r="N39" s="483"/>
      <c r="O39" s="483"/>
      <c r="P39" s="483"/>
      <c r="Q39" s="483"/>
    </row>
    <row r="40" spans="2:53" ht="15" x14ac:dyDescent="0.2">
      <c r="B40" s="488"/>
      <c r="C40" s="490"/>
      <c r="D40" s="488"/>
      <c r="E40" s="489"/>
      <c r="F40" s="489"/>
      <c r="G40" s="489"/>
      <c r="H40" s="489"/>
      <c r="I40" s="490"/>
      <c r="J40" s="494" t="s">
        <v>48</v>
      </c>
      <c r="K40" s="212" t="s">
        <v>41</v>
      </c>
      <c r="L40" s="213"/>
      <c r="M40" s="497" t="s">
        <v>329</v>
      </c>
      <c r="N40" s="498"/>
      <c r="O40" s="498"/>
      <c r="P40" s="498"/>
      <c r="Q40" s="498"/>
    </row>
    <row r="41" spans="2:53" ht="15.75" thickBot="1" x14ac:dyDescent="0.25">
      <c r="B41" s="491"/>
      <c r="C41" s="493"/>
      <c r="D41" s="491"/>
      <c r="E41" s="492"/>
      <c r="F41" s="492"/>
      <c r="G41" s="492"/>
      <c r="H41" s="492"/>
      <c r="I41" s="493"/>
      <c r="J41" s="495"/>
      <c r="K41" s="212" t="s">
        <v>43</v>
      </c>
      <c r="L41" s="213"/>
      <c r="M41" s="498"/>
      <c r="N41" s="498"/>
      <c r="O41" s="498"/>
      <c r="P41" s="498"/>
      <c r="Q41" s="498"/>
    </row>
    <row r="42" spans="2:53" ht="15" customHeight="1" x14ac:dyDescent="0.2">
      <c r="B42" s="477" t="s">
        <v>280</v>
      </c>
      <c r="C42" s="478"/>
      <c r="D42" s="478"/>
      <c r="E42" s="478"/>
      <c r="F42" s="478"/>
      <c r="G42" s="478"/>
      <c r="H42" s="478"/>
      <c r="I42" s="478"/>
      <c r="J42" s="478"/>
      <c r="K42" s="478"/>
      <c r="L42" s="479"/>
      <c r="M42" s="483" t="s">
        <v>59</v>
      </c>
      <c r="N42" s="483"/>
      <c r="O42" s="483"/>
      <c r="P42" s="483"/>
      <c r="Q42" s="483"/>
    </row>
    <row r="43" spans="2:53" ht="29.25" customHeight="1" x14ac:dyDescent="0.2">
      <c r="B43" s="480"/>
      <c r="C43" s="481"/>
      <c r="D43" s="481"/>
      <c r="E43" s="481"/>
      <c r="F43" s="481"/>
      <c r="G43" s="481"/>
      <c r="H43" s="481"/>
      <c r="I43" s="481"/>
      <c r="J43" s="481"/>
      <c r="K43" s="481"/>
      <c r="L43" s="482"/>
      <c r="M43" s="483"/>
      <c r="N43" s="483"/>
      <c r="O43" s="483"/>
      <c r="P43" s="483"/>
      <c r="Q43" s="483"/>
    </row>
    <row r="44" spans="2:53" x14ac:dyDescent="0.2">
      <c r="M44" s="215"/>
      <c r="N44" s="215"/>
    </row>
    <row r="45" spans="2:53" x14ac:dyDescent="0.2">
      <c r="G45" s="255"/>
      <c r="H45" s="256"/>
      <c r="I45" s="255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</row>
    <row r="46" spans="2:53" x14ac:dyDescent="0.2">
      <c r="G46" s="255"/>
      <c r="H46" s="255"/>
      <c r="I46" s="255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</row>
    <row r="47" spans="2:53" x14ac:dyDescent="0.2">
      <c r="G47" s="257"/>
      <c r="H47" s="182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</row>
    <row r="48" spans="2:53" x14ac:dyDescent="0.2">
      <c r="G48" s="98"/>
      <c r="H48" s="255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</row>
    <row r="49" spans="7:53" x14ac:dyDescent="0.2">
      <c r="G49" s="98"/>
      <c r="I49" s="182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</row>
    <row r="50" spans="7:53" x14ac:dyDescent="0.2">
      <c r="G50" s="98"/>
      <c r="I50" s="255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</row>
    <row r="51" spans="7:53" x14ac:dyDescent="0.2">
      <c r="G51" s="98"/>
    </row>
    <row r="52" spans="7:53" x14ac:dyDescent="0.2">
      <c r="G52" s="98"/>
    </row>
    <row r="53" spans="7:53" x14ac:dyDescent="0.2">
      <c r="G53" s="98"/>
      <c r="I53" s="255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</row>
    <row r="54" spans="7:53" ht="15" x14ac:dyDescent="0.25">
      <c r="G54" s="258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</row>
    <row r="55" spans="7:53" x14ac:dyDescent="0.2">
      <c r="G55" s="98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</row>
    <row r="56" spans="7:53" x14ac:dyDescent="0.2"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</row>
    <row r="57" spans="7:53" x14ac:dyDescent="0.2"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</row>
    <row r="58" spans="7:53" x14ac:dyDescent="0.2"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</row>
    <row r="59" spans="7:53" x14ac:dyDescent="0.2">
      <c r="G59" s="255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</row>
    <row r="60" spans="7:53" x14ac:dyDescent="0.2"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</row>
    <row r="61" spans="7:53" x14ac:dyDescent="0.2"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</row>
    <row r="62" spans="7:53" x14ac:dyDescent="0.2"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</row>
    <row r="63" spans="7:53" x14ac:dyDescent="0.2"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</row>
    <row r="64" spans="7:53" x14ac:dyDescent="0.2"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</row>
    <row r="65" spans="18:53" x14ac:dyDescent="0.2"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</row>
    <row r="66" spans="18:53" x14ac:dyDescent="0.2"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</row>
    <row r="67" spans="18:53" x14ac:dyDescent="0.2"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</row>
    <row r="68" spans="18:53" x14ac:dyDescent="0.2"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</row>
    <row r="69" spans="18:53" x14ac:dyDescent="0.2"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</row>
    <row r="70" spans="18:53" x14ac:dyDescent="0.2"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</row>
    <row r="71" spans="18:53" x14ac:dyDescent="0.2"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</row>
    <row r="72" spans="18:53" x14ac:dyDescent="0.2"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</row>
    <row r="73" spans="18:53" x14ac:dyDescent="0.2"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</row>
    <row r="74" spans="18:53" x14ac:dyDescent="0.2"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</row>
    <row r="75" spans="18:53" x14ac:dyDescent="0.2"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</row>
    <row r="76" spans="18:53" x14ac:dyDescent="0.2"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</row>
    <row r="77" spans="18:53" x14ac:dyDescent="0.2"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</row>
  </sheetData>
  <mergeCells count="116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B14:C14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8:B25"/>
    <mergeCell ref="C18:C19"/>
    <mergeCell ref="E18:E19"/>
    <mergeCell ref="O18:O19"/>
    <mergeCell ref="P18:P19"/>
    <mergeCell ref="Q18:Q19"/>
    <mergeCell ref="C22:C23"/>
    <mergeCell ref="E22:E23"/>
    <mergeCell ref="O22:O23"/>
    <mergeCell ref="P22:P23"/>
    <mergeCell ref="Q22:Q23"/>
    <mergeCell ref="U22:V22"/>
    <mergeCell ref="C24:C25"/>
    <mergeCell ref="E24:E25"/>
    <mergeCell ref="O24:O25"/>
    <mergeCell ref="P24:P25"/>
    <mergeCell ref="Q24:Q25"/>
    <mergeCell ref="U24:V24"/>
    <mergeCell ref="U18:V18"/>
    <mergeCell ref="C20:C21"/>
    <mergeCell ref="E20:E21"/>
    <mergeCell ref="O20:O21"/>
    <mergeCell ref="P20:P21"/>
    <mergeCell ref="Q20:Q21"/>
    <mergeCell ref="U20:V20"/>
    <mergeCell ref="Q28:Q29"/>
    <mergeCell ref="C30:C31"/>
    <mergeCell ref="E30:E31"/>
    <mergeCell ref="O30:O31"/>
    <mergeCell ref="P30:P31"/>
    <mergeCell ref="Q30:Q31"/>
    <mergeCell ref="B26:B31"/>
    <mergeCell ref="C26:C27"/>
    <mergeCell ref="E26:E27"/>
    <mergeCell ref="O26:O27"/>
    <mergeCell ref="P26:P27"/>
    <mergeCell ref="Q26:Q27"/>
    <mergeCell ref="C28:C29"/>
    <mergeCell ref="E28:E29"/>
    <mergeCell ref="O28:O29"/>
    <mergeCell ref="P28:P29"/>
    <mergeCell ref="B35:C35"/>
    <mergeCell ref="D35:I35"/>
    <mergeCell ref="K35:L35"/>
    <mergeCell ref="M35:Q35"/>
    <mergeCell ref="B36:C37"/>
    <mergeCell ref="D36:I37"/>
    <mergeCell ref="J36:J37"/>
    <mergeCell ref="M36:Q37"/>
    <mergeCell ref="B32:B33"/>
    <mergeCell ref="C32:C33"/>
    <mergeCell ref="E32:E33"/>
    <mergeCell ref="O32:O33"/>
    <mergeCell ref="P32:P33"/>
    <mergeCell ref="Q32:Q33"/>
    <mergeCell ref="B42:L43"/>
    <mergeCell ref="M42:Q43"/>
    <mergeCell ref="B38:C39"/>
    <mergeCell ref="D38:I39"/>
    <mergeCell ref="J38:J39"/>
    <mergeCell ref="M38:Q39"/>
    <mergeCell ref="B40:C41"/>
    <mergeCell ref="D40:I41"/>
    <mergeCell ref="J40:J41"/>
    <mergeCell ref="M40:Q41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77"/>
  <sheetViews>
    <sheetView zoomScale="70" zoomScaleNormal="70" workbookViewId="0">
      <selection activeCell="B11" sqref="B11:C11"/>
    </sheetView>
  </sheetViews>
  <sheetFormatPr baseColWidth="10" defaultColWidth="12.42578125" defaultRowHeight="14.25" x14ac:dyDescent="0.2"/>
  <cols>
    <col min="1" max="1" width="6.7109375" style="97" customWidth="1"/>
    <col min="2" max="2" width="45.42578125" style="97" customWidth="1"/>
    <col min="3" max="3" width="86.85546875" style="97" customWidth="1"/>
    <col min="4" max="4" width="16.85546875" style="97" customWidth="1"/>
    <col min="5" max="5" width="15.42578125" style="97" customWidth="1"/>
    <col min="6" max="6" width="16.7109375" style="97" customWidth="1"/>
    <col min="7" max="7" width="18" style="97" customWidth="1"/>
    <col min="8" max="8" width="22.85546875" style="97" customWidth="1"/>
    <col min="9" max="9" width="16.42578125" style="97" customWidth="1"/>
    <col min="10" max="10" width="20.85546875" style="97" customWidth="1"/>
    <col min="11" max="11" width="13.42578125" style="97" customWidth="1"/>
    <col min="12" max="12" width="15.85546875" style="97" customWidth="1"/>
    <col min="13" max="13" width="14.85546875" style="99" customWidth="1"/>
    <col min="14" max="14" width="21.140625" style="99" customWidth="1"/>
    <col min="15" max="17" width="16.85546875" style="97" customWidth="1"/>
    <col min="18" max="18" width="16.42578125" style="97" customWidth="1"/>
    <col min="19" max="19" width="12.42578125" style="97"/>
    <col min="20" max="20" width="14.42578125" style="97" customWidth="1"/>
    <col min="21" max="21" width="18.42578125" style="97" customWidth="1"/>
    <col min="22" max="22" width="33.85546875" style="97" customWidth="1"/>
    <col min="23" max="23" width="12.42578125" style="97" hidden="1" customWidth="1"/>
    <col min="24" max="24" width="24.28515625" style="97" customWidth="1"/>
    <col min="25" max="25" width="22.42578125" style="97" customWidth="1"/>
    <col min="26" max="27" width="12.42578125" style="97"/>
    <col min="28" max="28" width="16.85546875" style="97" customWidth="1"/>
    <col min="29" max="29" width="12.42578125" style="97"/>
    <col min="30" max="30" width="30.140625" style="97" customWidth="1"/>
    <col min="31" max="31" width="15.42578125" style="97" customWidth="1"/>
    <col min="32" max="32" width="15.85546875" style="97" customWidth="1"/>
    <col min="33" max="33" width="24.42578125" style="97" customWidth="1"/>
    <col min="34" max="34" width="17.140625" style="97" customWidth="1"/>
    <col min="35" max="16384" width="12.42578125" style="97"/>
  </cols>
  <sheetData>
    <row r="1" spans="2:28" ht="22.5" customHeight="1" x14ac:dyDescent="0.2">
      <c r="M1" s="260"/>
      <c r="N1" s="260"/>
    </row>
    <row r="2" spans="2:28" ht="37.5" customHeight="1" x14ac:dyDescent="0.25">
      <c r="B2" s="539"/>
      <c r="C2" s="539"/>
      <c r="D2" s="540" t="s">
        <v>394</v>
      </c>
      <c r="E2" s="541"/>
      <c r="F2" s="541"/>
      <c r="G2" s="541"/>
      <c r="H2" s="541"/>
      <c r="I2" s="541"/>
      <c r="J2" s="541"/>
      <c r="K2" s="542"/>
      <c r="L2" s="524" t="s">
        <v>395</v>
      </c>
      <c r="M2" s="525"/>
      <c r="N2" s="525"/>
      <c r="O2" s="526"/>
      <c r="P2" s="549"/>
      <c r="Q2" s="550"/>
      <c r="R2" s="183"/>
    </row>
    <row r="3" spans="2:28" ht="37.5" customHeight="1" x14ac:dyDescent="0.25">
      <c r="B3" s="539"/>
      <c r="C3" s="539"/>
      <c r="D3" s="543"/>
      <c r="E3" s="544"/>
      <c r="F3" s="544"/>
      <c r="G3" s="544"/>
      <c r="H3" s="544"/>
      <c r="I3" s="544"/>
      <c r="J3" s="544"/>
      <c r="K3" s="545"/>
      <c r="L3" s="524" t="s">
        <v>396</v>
      </c>
      <c r="M3" s="525"/>
      <c r="N3" s="525"/>
      <c r="O3" s="526"/>
      <c r="P3" s="551"/>
      <c r="Q3" s="552"/>
      <c r="R3" s="183"/>
    </row>
    <row r="4" spans="2:28" ht="33.75" customHeight="1" x14ac:dyDescent="0.25">
      <c r="B4" s="539"/>
      <c r="C4" s="539"/>
      <c r="D4" s="540" t="s">
        <v>397</v>
      </c>
      <c r="E4" s="541"/>
      <c r="F4" s="541"/>
      <c r="G4" s="541"/>
      <c r="H4" s="541"/>
      <c r="I4" s="541"/>
      <c r="J4" s="541"/>
      <c r="K4" s="542"/>
      <c r="L4" s="524" t="s">
        <v>398</v>
      </c>
      <c r="M4" s="525"/>
      <c r="N4" s="525"/>
      <c r="O4" s="526"/>
      <c r="P4" s="551"/>
      <c r="Q4" s="552"/>
      <c r="R4" s="183"/>
    </row>
    <row r="5" spans="2:28" ht="38.25" customHeight="1" x14ac:dyDescent="0.25">
      <c r="B5" s="539"/>
      <c r="C5" s="539"/>
      <c r="D5" s="543"/>
      <c r="E5" s="544"/>
      <c r="F5" s="544"/>
      <c r="G5" s="544"/>
      <c r="H5" s="544"/>
      <c r="I5" s="544"/>
      <c r="J5" s="544"/>
      <c r="K5" s="545"/>
      <c r="L5" s="524" t="s">
        <v>399</v>
      </c>
      <c r="M5" s="525"/>
      <c r="N5" s="525"/>
      <c r="O5" s="526"/>
      <c r="P5" s="553"/>
      <c r="Q5" s="554"/>
      <c r="R5" s="183"/>
    </row>
    <row r="6" spans="2:28" ht="23.25" customHeight="1" x14ac:dyDescent="0.25"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183"/>
    </row>
    <row r="7" spans="2:28" ht="31.5" customHeight="1" x14ac:dyDescent="0.25">
      <c r="B7" s="184" t="s">
        <v>242</v>
      </c>
      <c r="C7" s="184"/>
      <c r="D7" s="524" t="s">
        <v>243</v>
      </c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6"/>
      <c r="R7" s="183"/>
    </row>
    <row r="8" spans="2:28" ht="36" customHeight="1" x14ac:dyDescent="0.25">
      <c r="B8" s="184" t="s">
        <v>3</v>
      </c>
      <c r="C8" s="184"/>
      <c r="D8" s="527" t="s">
        <v>400</v>
      </c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</row>
    <row r="9" spans="2:28" ht="36" customHeight="1" x14ac:dyDescent="0.2">
      <c r="B9" s="510" t="s">
        <v>306</v>
      </c>
      <c r="C9" s="511"/>
      <c r="D9" s="512" t="s">
        <v>376</v>
      </c>
      <c r="E9" s="512"/>
      <c r="F9" s="512"/>
      <c r="G9" s="512"/>
      <c r="H9" s="512"/>
      <c r="I9" s="513"/>
      <c r="J9" s="477" t="s">
        <v>401</v>
      </c>
      <c r="K9" s="478"/>
      <c r="L9" s="479"/>
      <c r="M9" s="531" t="s">
        <v>8</v>
      </c>
      <c r="N9" s="532"/>
      <c r="O9" s="532"/>
      <c r="P9" s="532"/>
      <c r="Q9" s="533"/>
      <c r="R9" s="185"/>
      <c r="T9" s="555"/>
      <c r="U9" s="555"/>
      <c r="V9" s="555"/>
      <c r="W9" s="555"/>
      <c r="X9" s="555"/>
    </row>
    <row r="10" spans="2:28" ht="36" customHeight="1" x14ac:dyDescent="0.2">
      <c r="B10" s="510" t="s">
        <v>308</v>
      </c>
      <c r="C10" s="511"/>
      <c r="D10" s="512" t="s">
        <v>375</v>
      </c>
      <c r="E10" s="512"/>
      <c r="F10" s="512"/>
      <c r="G10" s="512"/>
      <c r="H10" s="512"/>
      <c r="I10" s="513"/>
      <c r="J10" s="528"/>
      <c r="K10" s="529"/>
      <c r="L10" s="530"/>
      <c r="M10" s="186" t="s">
        <v>11</v>
      </c>
      <c r="N10" s="514" t="s">
        <v>12</v>
      </c>
      <c r="O10" s="514"/>
      <c r="P10" s="514"/>
      <c r="Q10" s="186" t="s">
        <v>13</v>
      </c>
      <c r="R10" s="185"/>
      <c r="T10" s="187"/>
      <c r="U10" s="187"/>
      <c r="V10" s="187"/>
      <c r="W10" s="187"/>
      <c r="X10" s="187"/>
    </row>
    <row r="11" spans="2:28" ht="42.95" customHeight="1" x14ac:dyDescent="0.2">
      <c r="B11" s="515" t="s">
        <v>14</v>
      </c>
      <c r="C11" s="516"/>
      <c r="D11" s="517" t="s">
        <v>377</v>
      </c>
      <c r="E11" s="517"/>
      <c r="F11" s="517"/>
      <c r="G11" s="517"/>
      <c r="H11" s="517"/>
      <c r="I11" s="518"/>
      <c r="J11" s="528"/>
      <c r="K11" s="529"/>
      <c r="L11" s="530"/>
      <c r="M11" s="261"/>
      <c r="N11" s="595"/>
      <c r="O11" s="596"/>
      <c r="P11" s="597"/>
      <c r="Q11" s="189"/>
      <c r="R11" s="185"/>
      <c r="T11" s="190"/>
      <c r="U11" s="522"/>
      <c r="V11" s="522"/>
      <c r="W11" s="522"/>
      <c r="X11" s="190"/>
      <c r="Z11" s="191"/>
      <c r="AA11" s="191"/>
    </row>
    <row r="12" spans="2:28" ht="74.25" customHeight="1" x14ac:dyDescent="0.2">
      <c r="B12" s="534" t="s">
        <v>16</v>
      </c>
      <c r="C12" s="535"/>
      <c r="D12" s="517" t="s">
        <v>378</v>
      </c>
      <c r="E12" s="517"/>
      <c r="F12" s="517"/>
      <c r="G12" s="517"/>
      <c r="H12" s="517"/>
      <c r="I12" s="518"/>
      <c r="J12" s="528"/>
      <c r="K12" s="529"/>
      <c r="L12" s="530"/>
      <c r="M12" s="192"/>
      <c r="N12" s="536"/>
      <c r="O12" s="537"/>
      <c r="P12" s="538"/>
      <c r="Q12" s="193"/>
      <c r="R12" s="185"/>
      <c r="T12" s="194"/>
      <c r="U12" s="504"/>
      <c r="V12" s="504"/>
      <c r="W12" s="504"/>
      <c r="X12" s="195"/>
      <c r="Z12" s="196"/>
      <c r="AA12" s="197"/>
      <c r="AB12" s="198"/>
    </row>
    <row r="13" spans="2:28" ht="45.95" customHeight="1" x14ac:dyDescent="0.2">
      <c r="B13" s="604" t="s">
        <v>402</v>
      </c>
      <c r="C13" s="605"/>
      <c r="D13" s="512"/>
      <c r="E13" s="512"/>
      <c r="F13" s="512"/>
      <c r="G13" s="512"/>
      <c r="H13" s="512"/>
      <c r="I13" s="513"/>
      <c r="J13" s="528"/>
      <c r="K13" s="529"/>
      <c r="L13" s="530"/>
      <c r="M13" s="262"/>
      <c r="N13" s="606"/>
      <c r="O13" s="607"/>
      <c r="P13" s="608"/>
      <c r="Q13" s="193"/>
      <c r="R13" s="185"/>
      <c r="T13" s="194"/>
      <c r="U13" s="504"/>
      <c r="V13" s="504"/>
      <c r="W13" s="504"/>
      <c r="X13" s="195"/>
      <c r="Z13" s="196"/>
      <c r="AA13" s="197"/>
      <c r="AB13" s="198"/>
    </row>
    <row r="14" spans="2:28" ht="28.5" customHeight="1" x14ac:dyDescent="0.2">
      <c r="B14" s="609" t="s">
        <v>281</v>
      </c>
      <c r="C14" s="610"/>
      <c r="D14" s="610"/>
      <c r="E14" s="610"/>
      <c r="F14" s="610"/>
      <c r="G14" s="610"/>
      <c r="H14" s="610"/>
      <c r="I14" s="611"/>
      <c r="J14" s="480"/>
      <c r="K14" s="481"/>
      <c r="L14" s="482"/>
      <c r="M14" s="192"/>
      <c r="N14" s="606"/>
      <c r="O14" s="607"/>
      <c r="P14" s="608"/>
      <c r="Q14" s="263"/>
      <c r="R14" s="185"/>
      <c r="T14" s="264"/>
      <c r="U14" s="504"/>
      <c r="V14" s="504"/>
      <c r="W14" s="265"/>
      <c r="X14" s="195"/>
      <c r="Y14" s="266"/>
      <c r="Z14" s="196"/>
      <c r="AA14" s="197"/>
      <c r="AB14" s="198"/>
    </row>
    <row r="15" spans="2:28" ht="28.5" customHeight="1" x14ac:dyDescent="0.25">
      <c r="B15" s="598" t="s">
        <v>23</v>
      </c>
      <c r="C15" s="601" t="s">
        <v>24</v>
      </c>
      <c r="D15" s="602" t="s">
        <v>403</v>
      </c>
      <c r="E15" s="602" t="s">
        <v>25</v>
      </c>
      <c r="F15" s="602" t="s">
        <v>26</v>
      </c>
      <c r="G15" s="603" t="s">
        <v>404</v>
      </c>
      <c r="H15" s="602" t="s">
        <v>27</v>
      </c>
      <c r="I15" s="612" t="s">
        <v>28</v>
      </c>
      <c r="J15" s="613"/>
      <c r="K15" s="613"/>
      <c r="L15" s="614"/>
      <c r="M15" s="602" t="s">
        <v>29</v>
      </c>
      <c r="N15" s="602"/>
      <c r="O15" s="618" t="s">
        <v>30</v>
      </c>
      <c r="P15" s="618"/>
      <c r="Q15" s="618"/>
      <c r="T15" s="267"/>
      <c r="U15" s="619"/>
      <c r="V15" s="619"/>
      <c r="X15" s="195"/>
      <c r="Z15" s="196"/>
      <c r="AA15" s="197"/>
      <c r="AB15" s="198"/>
    </row>
    <row r="16" spans="2:28" ht="33.75" customHeight="1" x14ac:dyDescent="0.2">
      <c r="B16" s="599"/>
      <c r="C16" s="601"/>
      <c r="D16" s="602"/>
      <c r="E16" s="602"/>
      <c r="F16" s="602"/>
      <c r="G16" s="602"/>
      <c r="H16" s="602"/>
      <c r="I16" s="615"/>
      <c r="J16" s="616"/>
      <c r="K16" s="616"/>
      <c r="L16" s="617"/>
      <c r="M16" s="602"/>
      <c r="N16" s="602"/>
      <c r="O16" s="602" t="s">
        <v>31</v>
      </c>
      <c r="P16" s="602" t="s">
        <v>32</v>
      </c>
      <c r="Q16" s="601" t="s">
        <v>33</v>
      </c>
      <c r="T16" s="266"/>
      <c r="U16" s="619"/>
      <c r="V16" s="619"/>
      <c r="X16" s="197"/>
      <c r="Z16" s="196"/>
      <c r="AA16" s="197"/>
      <c r="AB16" s="198"/>
    </row>
    <row r="17" spans="2:28" ht="39.75" customHeight="1" x14ac:dyDescent="0.2">
      <c r="B17" s="600"/>
      <c r="C17" s="601"/>
      <c r="D17" s="602"/>
      <c r="E17" s="602"/>
      <c r="F17" s="602"/>
      <c r="G17" s="602"/>
      <c r="H17" s="602"/>
      <c r="I17" s="268" t="s">
        <v>34</v>
      </c>
      <c r="J17" s="268" t="s">
        <v>35</v>
      </c>
      <c r="K17" s="268" t="s">
        <v>36</v>
      </c>
      <c r="L17" s="269" t="s">
        <v>37</v>
      </c>
      <c r="M17" s="268" t="s">
        <v>38</v>
      </c>
      <c r="N17" s="270" t="s">
        <v>39</v>
      </c>
      <c r="O17" s="602"/>
      <c r="P17" s="602"/>
      <c r="Q17" s="601"/>
      <c r="T17" s="266"/>
      <c r="U17" s="619"/>
      <c r="V17" s="619"/>
      <c r="X17" s="197"/>
      <c r="Z17" s="196"/>
      <c r="AA17" s="197"/>
      <c r="AB17" s="198"/>
    </row>
    <row r="18" spans="2:28" ht="33" customHeight="1" x14ac:dyDescent="0.2">
      <c r="B18" s="628" t="s">
        <v>405</v>
      </c>
      <c r="C18" s="621" t="s">
        <v>292</v>
      </c>
      <c r="D18" s="268" t="s">
        <v>93</v>
      </c>
      <c r="E18" s="623" t="s">
        <v>256</v>
      </c>
      <c r="F18" s="271">
        <v>1</v>
      </c>
      <c r="G18" s="268" t="s">
        <v>93</v>
      </c>
      <c r="H18" s="272">
        <v>24333333</v>
      </c>
      <c r="I18" s="272">
        <f>H18</f>
        <v>24333333</v>
      </c>
      <c r="J18" s="273"/>
      <c r="K18" s="274"/>
      <c r="L18" s="273"/>
      <c r="M18" s="625">
        <v>45292</v>
      </c>
      <c r="N18" s="625">
        <v>45656</v>
      </c>
      <c r="O18" s="627">
        <f>+F19/F18</f>
        <v>1</v>
      </c>
      <c r="P18" s="627">
        <f>+H19/H18</f>
        <v>0.96318494470116367</v>
      </c>
      <c r="Q18" s="620">
        <f>+(O18*O18)/P18</f>
        <v>1.0382222079999999</v>
      </c>
      <c r="T18" s="266"/>
      <c r="U18" s="619"/>
      <c r="V18" s="619"/>
      <c r="X18" s="275"/>
      <c r="Z18" s="196"/>
      <c r="AA18" s="197"/>
      <c r="AB18" s="198"/>
    </row>
    <row r="19" spans="2:28" ht="42.95" customHeight="1" x14ac:dyDescent="0.2">
      <c r="B19" s="628"/>
      <c r="C19" s="622"/>
      <c r="D19" s="268" t="s">
        <v>43</v>
      </c>
      <c r="E19" s="624"/>
      <c r="F19" s="271">
        <v>1</v>
      </c>
      <c r="G19" s="268" t="s">
        <v>44</v>
      </c>
      <c r="H19" s="272">
        <v>23437500</v>
      </c>
      <c r="I19" s="272">
        <f t="shared" ref="I19:I31" si="0">H19</f>
        <v>23437500</v>
      </c>
      <c r="J19" s="273"/>
      <c r="K19" s="274"/>
      <c r="L19" s="273"/>
      <c r="M19" s="626"/>
      <c r="N19" s="626"/>
      <c r="O19" s="627"/>
      <c r="P19" s="627"/>
      <c r="Q19" s="620"/>
      <c r="T19" s="266"/>
      <c r="U19" s="276"/>
      <c r="V19" s="276"/>
      <c r="X19" s="275"/>
      <c r="Z19" s="196"/>
      <c r="AA19" s="197"/>
      <c r="AB19" s="198"/>
    </row>
    <row r="20" spans="2:28" ht="20.100000000000001" customHeight="1" x14ac:dyDescent="0.2">
      <c r="B20" s="628"/>
      <c r="C20" s="621" t="s">
        <v>293</v>
      </c>
      <c r="D20" s="268" t="s">
        <v>93</v>
      </c>
      <c r="E20" s="623" t="s">
        <v>294</v>
      </c>
      <c r="F20" s="271">
        <v>1</v>
      </c>
      <c r="G20" s="268" t="s">
        <v>93</v>
      </c>
      <c r="H20" s="272">
        <v>24333333</v>
      </c>
      <c r="I20" s="272">
        <f t="shared" si="0"/>
        <v>24333333</v>
      </c>
      <c r="J20" s="273"/>
      <c r="K20" s="274"/>
      <c r="L20" s="273"/>
      <c r="M20" s="625">
        <v>45292</v>
      </c>
      <c r="N20" s="625">
        <v>45656</v>
      </c>
      <c r="O20" s="627">
        <f t="shared" ref="O20" si="1">+F21/F20</f>
        <v>0</v>
      </c>
      <c r="P20" s="627">
        <f t="shared" ref="P20" si="2">+H21/H20</f>
        <v>0.96318494470116367</v>
      </c>
      <c r="Q20" s="620">
        <f t="shared" ref="Q20" si="3">+(O20*O20)/P20</f>
        <v>0</v>
      </c>
      <c r="T20" s="266"/>
      <c r="U20" s="276"/>
      <c r="V20" s="276"/>
      <c r="X20" s="275"/>
      <c r="Z20" s="196"/>
      <c r="AA20" s="197"/>
      <c r="AB20" s="198"/>
    </row>
    <row r="21" spans="2:28" ht="24" customHeight="1" x14ac:dyDescent="0.2">
      <c r="B21" s="628"/>
      <c r="C21" s="622"/>
      <c r="D21" s="268" t="s">
        <v>43</v>
      </c>
      <c r="E21" s="624"/>
      <c r="F21" s="271">
        <v>0</v>
      </c>
      <c r="G21" s="268" t="s">
        <v>44</v>
      </c>
      <c r="H21" s="272">
        <v>23437500</v>
      </c>
      <c r="I21" s="272">
        <f t="shared" si="0"/>
        <v>23437500</v>
      </c>
      <c r="J21" s="273"/>
      <c r="K21" s="274"/>
      <c r="L21" s="273"/>
      <c r="M21" s="626"/>
      <c r="N21" s="626"/>
      <c r="O21" s="627"/>
      <c r="P21" s="627"/>
      <c r="Q21" s="620"/>
      <c r="T21" s="266"/>
      <c r="U21" s="276"/>
      <c r="V21" s="276"/>
      <c r="X21" s="275"/>
      <c r="Z21" s="196"/>
      <c r="AA21" s="197"/>
      <c r="AB21" s="198"/>
    </row>
    <row r="22" spans="2:28" ht="27" customHeight="1" x14ac:dyDescent="0.2">
      <c r="B22" s="628"/>
      <c r="C22" s="629" t="s">
        <v>295</v>
      </c>
      <c r="D22" s="268" t="s">
        <v>41</v>
      </c>
      <c r="E22" s="623" t="s">
        <v>256</v>
      </c>
      <c r="F22" s="271">
        <v>1</v>
      </c>
      <c r="G22" s="268" t="s">
        <v>41</v>
      </c>
      <c r="H22" s="272">
        <v>24333333</v>
      </c>
      <c r="I22" s="272">
        <f t="shared" si="0"/>
        <v>24333333</v>
      </c>
      <c r="J22" s="273"/>
      <c r="K22" s="274"/>
      <c r="L22" s="273"/>
      <c r="M22" s="625">
        <v>45292</v>
      </c>
      <c r="N22" s="625">
        <v>45656</v>
      </c>
      <c r="O22" s="627">
        <f t="shared" ref="O22" si="4">+F23/F22</f>
        <v>1</v>
      </c>
      <c r="P22" s="627">
        <f t="shared" ref="P22" si="5">+H23/H22</f>
        <v>0.96318494470116367</v>
      </c>
      <c r="Q22" s="620">
        <f t="shared" ref="Q22" si="6">+(O22*O22)/P22</f>
        <v>1.0382222079999999</v>
      </c>
      <c r="X22" s="277"/>
      <c r="Z22" s="196"/>
      <c r="AA22" s="197"/>
      <c r="AB22" s="198"/>
    </row>
    <row r="23" spans="2:28" ht="27" customHeight="1" x14ac:dyDescent="0.2">
      <c r="B23" s="628"/>
      <c r="C23" s="624"/>
      <c r="D23" s="268" t="s">
        <v>43</v>
      </c>
      <c r="E23" s="624"/>
      <c r="F23" s="271">
        <v>1</v>
      </c>
      <c r="G23" s="268" t="s">
        <v>44</v>
      </c>
      <c r="H23" s="272">
        <v>23437500</v>
      </c>
      <c r="I23" s="272">
        <f t="shared" si="0"/>
        <v>23437500</v>
      </c>
      <c r="J23" s="273"/>
      <c r="K23" s="274"/>
      <c r="L23" s="273"/>
      <c r="M23" s="626"/>
      <c r="N23" s="626"/>
      <c r="O23" s="627"/>
      <c r="P23" s="627"/>
      <c r="Q23" s="620"/>
      <c r="X23" s="277"/>
      <c r="Z23" s="196"/>
      <c r="AA23" s="197"/>
      <c r="AB23" s="198"/>
    </row>
    <row r="24" spans="2:28" ht="33" customHeight="1" x14ac:dyDescent="0.2">
      <c r="B24" s="628" t="s">
        <v>406</v>
      </c>
      <c r="C24" s="629" t="s">
        <v>296</v>
      </c>
      <c r="D24" s="268" t="s">
        <v>93</v>
      </c>
      <c r="E24" s="630" t="s">
        <v>297</v>
      </c>
      <c r="F24" s="271">
        <v>6</v>
      </c>
      <c r="G24" s="268" t="s">
        <v>93</v>
      </c>
      <c r="H24" s="272">
        <v>15000000</v>
      </c>
      <c r="I24" s="272">
        <f>H24</f>
        <v>15000000</v>
      </c>
      <c r="J24" s="273"/>
      <c r="K24" s="274"/>
      <c r="L24" s="273"/>
      <c r="M24" s="625">
        <v>45292</v>
      </c>
      <c r="N24" s="625">
        <v>45656</v>
      </c>
      <c r="O24" s="627">
        <f>+F25/F24</f>
        <v>1</v>
      </c>
      <c r="P24" s="627">
        <f>+H25/H24</f>
        <v>0.2475</v>
      </c>
      <c r="Q24" s="620">
        <f>+(O24*O24)/P24</f>
        <v>4.0404040404040407</v>
      </c>
      <c r="T24" s="266"/>
      <c r="U24" s="619"/>
      <c r="V24" s="619"/>
      <c r="X24" s="275"/>
      <c r="Z24" s="196"/>
      <c r="AA24" s="197"/>
      <c r="AB24" s="198"/>
    </row>
    <row r="25" spans="2:28" ht="42.95" customHeight="1" x14ac:dyDescent="0.2">
      <c r="B25" s="628"/>
      <c r="C25" s="626"/>
      <c r="D25" s="268" t="s">
        <v>43</v>
      </c>
      <c r="E25" s="622"/>
      <c r="F25" s="271">
        <v>6</v>
      </c>
      <c r="G25" s="268" t="s">
        <v>44</v>
      </c>
      <c r="H25" s="272">
        <v>3712500</v>
      </c>
      <c r="I25" s="272">
        <f t="shared" si="0"/>
        <v>3712500</v>
      </c>
      <c r="J25" s="273"/>
      <c r="K25" s="274"/>
      <c r="L25" s="273"/>
      <c r="M25" s="626"/>
      <c r="N25" s="626"/>
      <c r="O25" s="627"/>
      <c r="P25" s="627"/>
      <c r="Q25" s="620"/>
      <c r="T25" s="266"/>
      <c r="U25" s="276"/>
      <c r="V25" s="276"/>
      <c r="X25" s="275"/>
      <c r="Z25" s="196"/>
      <c r="AA25" s="197"/>
      <c r="AB25" s="198"/>
    </row>
    <row r="26" spans="2:28" ht="20.100000000000001" customHeight="1" x14ac:dyDescent="0.2">
      <c r="B26" s="628"/>
      <c r="C26" s="629" t="s">
        <v>298</v>
      </c>
      <c r="D26" s="268" t="s">
        <v>93</v>
      </c>
      <c r="E26" s="630" t="s">
        <v>250</v>
      </c>
      <c r="F26" s="271">
        <v>1</v>
      </c>
      <c r="G26" s="268" t="s">
        <v>93</v>
      </c>
      <c r="H26" s="272">
        <v>5000000</v>
      </c>
      <c r="I26" s="272">
        <f t="shared" si="0"/>
        <v>5000000</v>
      </c>
      <c r="J26" s="273"/>
      <c r="K26" s="274"/>
      <c r="L26" s="273"/>
      <c r="M26" s="625">
        <v>45292</v>
      </c>
      <c r="N26" s="625">
        <v>45656</v>
      </c>
      <c r="O26" s="627">
        <f t="shared" ref="O26" si="7">+F27/F26</f>
        <v>1</v>
      </c>
      <c r="P26" s="627">
        <f t="shared" ref="P26" si="8">+H27/H26</f>
        <v>1</v>
      </c>
      <c r="Q26" s="620">
        <f t="shared" ref="Q26" si="9">+(O26*O26)/P26</f>
        <v>1</v>
      </c>
      <c r="T26" s="266"/>
      <c r="U26" s="276"/>
      <c r="V26" s="276"/>
      <c r="X26" s="275"/>
      <c r="Z26" s="196"/>
      <c r="AA26" s="197"/>
      <c r="AB26" s="198"/>
    </row>
    <row r="27" spans="2:28" ht="24" customHeight="1" x14ac:dyDescent="0.2">
      <c r="B27" s="628"/>
      <c r="C27" s="626"/>
      <c r="D27" s="268" t="s">
        <v>43</v>
      </c>
      <c r="E27" s="622"/>
      <c r="F27" s="271">
        <v>1</v>
      </c>
      <c r="G27" s="268" t="s">
        <v>44</v>
      </c>
      <c r="H27" s="272">
        <v>5000000</v>
      </c>
      <c r="I27" s="272">
        <f t="shared" si="0"/>
        <v>5000000</v>
      </c>
      <c r="J27" s="273"/>
      <c r="K27" s="274"/>
      <c r="L27" s="273"/>
      <c r="M27" s="626"/>
      <c r="N27" s="626"/>
      <c r="O27" s="627"/>
      <c r="P27" s="627"/>
      <c r="Q27" s="620"/>
      <c r="T27" s="266"/>
      <c r="U27" s="276"/>
      <c r="V27" s="276"/>
      <c r="X27" s="275"/>
      <c r="Z27" s="196"/>
      <c r="AA27" s="197"/>
      <c r="AB27" s="198"/>
    </row>
    <row r="28" spans="2:28" ht="24" customHeight="1" x14ac:dyDescent="0.2">
      <c r="B28" s="628"/>
      <c r="C28" s="629" t="s">
        <v>299</v>
      </c>
      <c r="D28" s="268" t="s">
        <v>93</v>
      </c>
      <c r="E28" s="630" t="s">
        <v>300</v>
      </c>
      <c r="F28" s="278">
        <v>4</v>
      </c>
      <c r="G28" s="268" t="s">
        <v>93</v>
      </c>
      <c r="H28" s="272">
        <v>5000000</v>
      </c>
      <c r="I28" s="272">
        <f>H28</f>
        <v>5000000</v>
      </c>
      <c r="J28" s="279"/>
      <c r="K28" s="274"/>
      <c r="L28" s="273"/>
      <c r="M28" s="625">
        <v>45292</v>
      </c>
      <c r="N28" s="625">
        <v>45656</v>
      </c>
      <c r="O28" s="627">
        <f t="shared" ref="O28" si="10">+F29/F28</f>
        <v>1</v>
      </c>
      <c r="P28" s="627">
        <f t="shared" ref="P28" si="11">+H29/H28</f>
        <v>1</v>
      </c>
      <c r="Q28" s="620">
        <f t="shared" ref="Q28" si="12">+(O28*O28)/P28</f>
        <v>1</v>
      </c>
      <c r="T28" s="266"/>
      <c r="U28" s="276"/>
      <c r="V28" s="276"/>
      <c r="X28" s="275"/>
      <c r="Z28" s="196"/>
      <c r="AA28" s="197"/>
      <c r="AB28" s="198"/>
    </row>
    <row r="29" spans="2:28" ht="24" customHeight="1" x14ac:dyDescent="0.2">
      <c r="B29" s="628"/>
      <c r="C29" s="626"/>
      <c r="D29" s="268" t="s">
        <v>43</v>
      </c>
      <c r="E29" s="622"/>
      <c r="F29" s="278">
        <v>4</v>
      </c>
      <c r="G29" s="268" t="s">
        <v>44</v>
      </c>
      <c r="H29" s="272">
        <v>5000000</v>
      </c>
      <c r="I29" s="272">
        <f>H29</f>
        <v>5000000</v>
      </c>
      <c r="J29" s="279"/>
      <c r="K29" s="274"/>
      <c r="L29" s="273"/>
      <c r="M29" s="626"/>
      <c r="N29" s="626"/>
      <c r="O29" s="627"/>
      <c r="P29" s="627"/>
      <c r="Q29" s="620"/>
      <c r="T29" s="266"/>
      <c r="U29" s="276"/>
      <c r="V29" s="276"/>
      <c r="X29" s="275"/>
      <c r="Z29" s="196"/>
      <c r="AA29" s="197"/>
      <c r="AB29" s="198"/>
    </row>
    <row r="30" spans="2:28" ht="27" customHeight="1" x14ac:dyDescent="0.2">
      <c r="B30" s="628"/>
      <c r="C30" s="629" t="s">
        <v>301</v>
      </c>
      <c r="D30" s="268" t="s">
        <v>41</v>
      </c>
      <c r="E30" s="630" t="s">
        <v>302</v>
      </c>
      <c r="F30" s="278">
        <v>1</v>
      </c>
      <c r="G30" s="268" t="s">
        <v>41</v>
      </c>
      <c r="H30" s="272">
        <v>5000000</v>
      </c>
      <c r="I30" s="272">
        <f t="shared" si="0"/>
        <v>5000000</v>
      </c>
      <c r="J30" s="273"/>
      <c r="K30" s="274"/>
      <c r="L30" s="273"/>
      <c r="M30" s="625">
        <v>45292</v>
      </c>
      <c r="N30" s="625">
        <v>45656</v>
      </c>
      <c r="O30" s="627">
        <f t="shared" ref="O30" si="13">+F31/F30</f>
        <v>1</v>
      </c>
      <c r="P30" s="627">
        <f t="shared" ref="P30" si="14">+H31/H30</f>
        <v>1</v>
      </c>
      <c r="Q30" s="620">
        <f t="shared" ref="Q30" si="15">+(O30*O30)/P30</f>
        <v>1</v>
      </c>
      <c r="X30" s="277"/>
      <c r="Z30" s="196"/>
      <c r="AA30" s="197"/>
      <c r="AB30" s="198"/>
    </row>
    <row r="31" spans="2:28" ht="27" customHeight="1" x14ac:dyDescent="0.2">
      <c r="B31" s="628"/>
      <c r="C31" s="626"/>
      <c r="D31" s="268" t="s">
        <v>43</v>
      </c>
      <c r="E31" s="622"/>
      <c r="F31" s="278">
        <v>1</v>
      </c>
      <c r="G31" s="268" t="s">
        <v>44</v>
      </c>
      <c r="H31" s="272">
        <v>5000000</v>
      </c>
      <c r="I31" s="272">
        <f t="shared" si="0"/>
        <v>5000000</v>
      </c>
      <c r="J31" s="273"/>
      <c r="K31" s="274"/>
      <c r="L31" s="273"/>
      <c r="M31" s="626"/>
      <c r="N31" s="626"/>
      <c r="O31" s="627"/>
      <c r="P31" s="627"/>
      <c r="Q31" s="620"/>
      <c r="X31" s="277"/>
      <c r="Z31" s="196"/>
      <c r="AA31" s="197"/>
      <c r="AB31" s="198"/>
    </row>
    <row r="32" spans="2:28" ht="15" x14ac:dyDescent="0.2">
      <c r="B32" s="539"/>
      <c r="C32" s="609" t="s">
        <v>51</v>
      </c>
      <c r="D32" s="268" t="s">
        <v>41</v>
      </c>
      <c r="E32" s="636"/>
      <c r="F32" s="280"/>
      <c r="G32" s="268" t="s">
        <v>41</v>
      </c>
      <c r="H32" s="281">
        <f>H22+H20+H18+H24+H26+H28+H30</f>
        <v>102999999</v>
      </c>
      <c r="I32" s="281">
        <f>I22+I20+I18+I24+I26+I28+I30</f>
        <v>102999999</v>
      </c>
      <c r="J32" s="282"/>
      <c r="K32" s="273"/>
      <c r="L32" s="273"/>
      <c r="M32" s="273"/>
      <c r="N32" s="283"/>
      <c r="O32" s="638"/>
      <c r="P32" s="638"/>
      <c r="Q32" s="539"/>
    </row>
    <row r="33" spans="2:53" ht="15" x14ac:dyDescent="0.2">
      <c r="B33" s="539"/>
      <c r="C33" s="609"/>
      <c r="D33" s="268" t="s">
        <v>43</v>
      </c>
      <c r="E33" s="637"/>
      <c r="F33" s="280"/>
      <c r="G33" s="268" t="s">
        <v>44</v>
      </c>
      <c r="H33" s="284">
        <f>H23+H21+H19+H31+H29+H27+H25</f>
        <v>89025000</v>
      </c>
      <c r="I33" s="284">
        <f>I23+I21+I19+I31+I29+I27+I25</f>
        <v>89025000</v>
      </c>
      <c r="J33" s="273"/>
      <c r="K33" s="285"/>
      <c r="L33" s="273"/>
      <c r="M33" s="273"/>
      <c r="N33" s="283"/>
      <c r="O33" s="638"/>
      <c r="P33" s="638"/>
      <c r="Q33" s="539"/>
    </row>
    <row r="34" spans="2:53" x14ac:dyDescent="0.2">
      <c r="D34" s="286"/>
      <c r="H34" s="287"/>
      <c r="I34" s="288"/>
      <c r="J34" s="196"/>
      <c r="K34" s="196"/>
      <c r="L34" s="196"/>
      <c r="M34" s="289"/>
      <c r="N34" s="289"/>
      <c r="O34" s="288"/>
      <c r="P34" s="290"/>
      <c r="Q34" s="291"/>
      <c r="R34" s="290"/>
    </row>
    <row r="35" spans="2:53" ht="15" x14ac:dyDescent="0.2">
      <c r="B35" s="556" t="s">
        <v>52</v>
      </c>
      <c r="C35" s="556"/>
      <c r="D35" s="557" t="s">
        <v>53</v>
      </c>
      <c r="E35" s="557"/>
      <c r="F35" s="557"/>
      <c r="G35" s="557"/>
      <c r="H35" s="557"/>
      <c r="I35" s="557"/>
      <c r="J35" s="254" t="s">
        <v>54</v>
      </c>
      <c r="K35" s="557" t="s">
        <v>55</v>
      </c>
      <c r="L35" s="557"/>
      <c r="M35" s="631" t="s">
        <v>56</v>
      </c>
      <c r="N35" s="558"/>
      <c r="O35" s="558"/>
      <c r="P35" s="558"/>
      <c r="Q35" s="558"/>
    </row>
    <row r="36" spans="2:53" ht="26.25" customHeight="1" x14ac:dyDescent="0.2">
      <c r="B36" s="632" t="s">
        <v>272</v>
      </c>
      <c r="C36" s="633"/>
      <c r="D36" s="612" t="s">
        <v>407</v>
      </c>
      <c r="E36" s="613"/>
      <c r="F36" s="613"/>
      <c r="G36" s="613"/>
      <c r="H36" s="613"/>
      <c r="I36" s="614"/>
      <c r="J36" s="636" t="s">
        <v>273</v>
      </c>
      <c r="K36" s="192" t="s">
        <v>41</v>
      </c>
      <c r="L36" s="292">
        <v>971</v>
      </c>
      <c r="M36" s="497" t="s">
        <v>274</v>
      </c>
      <c r="N36" s="498"/>
      <c r="O36" s="498"/>
      <c r="P36" s="498"/>
      <c r="Q36" s="498"/>
    </row>
    <row r="37" spans="2:53" ht="18" customHeight="1" x14ac:dyDescent="0.2">
      <c r="B37" s="634"/>
      <c r="C37" s="635"/>
      <c r="D37" s="615"/>
      <c r="E37" s="616"/>
      <c r="F37" s="616"/>
      <c r="G37" s="616"/>
      <c r="H37" s="616"/>
      <c r="I37" s="617"/>
      <c r="J37" s="637"/>
      <c r="K37" s="192" t="s">
        <v>43</v>
      </c>
      <c r="L37" s="292">
        <v>889</v>
      </c>
      <c r="M37" s="498"/>
      <c r="N37" s="498"/>
      <c r="O37" s="498"/>
      <c r="P37" s="498"/>
      <c r="Q37" s="498"/>
    </row>
    <row r="38" spans="2:53" ht="18.75" customHeight="1" x14ac:dyDescent="0.2">
      <c r="B38" s="639" t="s">
        <v>275</v>
      </c>
      <c r="C38" s="639"/>
      <c r="D38" s="602" t="s">
        <v>408</v>
      </c>
      <c r="E38" s="602"/>
      <c r="F38" s="602"/>
      <c r="G38" s="602"/>
      <c r="H38" s="602"/>
      <c r="I38" s="602"/>
      <c r="J38" s="639" t="s">
        <v>273</v>
      </c>
      <c r="K38" s="192" t="s">
        <v>41</v>
      </c>
      <c r="L38" s="293">
        <v>778</v>
      </c>
      <c r="M38" s="483" t="s">
        <v>276</v>
      </c>
      <c r="N38" s="483"/>
      <c r="O38" s="483"/>
      <c r="P38" s="483"/>
      <c r="Q38" s="483"/>
    </row>
    <row r="39" spans="2:53" ht="14.25" customHeight="1" x14ac:dyDescent="0.2">
      <c r="B39" s="639"/>
      <c r="C39" s="639"/>
      <c r="D39" s="602"/>
      <c r="E39" s="602"/>
      <c r="F39" s="602"/>
      <c r="G39" s="602"/>
      <c r="H39" s="602"/>
      <c r="I39" s="602"/>
      <c r="J39" s="639"/>
      <c r="K39" s="192" t="s">
        <v>43</v>
      </c>
      <c r="L39" s="293">
        <v>713</v>
      </c>
      <c r="M39" s="483"/>
      <c r="N39" s="483"/>
      <c r="O39" s="483"/>
      <c r="P39" s="483"/>
      <c r="Q39" s="483"/>
    </row>
    <row r="40" spans="2:53" ht="15.95" customHeight="1" x14ac:dyDescent="0.2">
      <c r="B40" s="639" t="s">
        <v>277</v>
      </c>
      <c r="C40" s="639"/>
      <c r="D40" s="640" t="s">
        <v>409</v>
      </c>
      <c r="E40" s="641"/>
      <c r="F40" s="641"/>
      <c r="G40" s="641"/>
      <c r="H40" s="641"/>
      <c r="I40" s="642"/>
      <c r="J40" s="643" t="s">
        <v>278</v>
      </c>
      <c r="K40" s="192" t="s">
        <v>41</v>
      </c>
      <c r="L40" s="294">
        <v>280</v>
      </c>
      <c r="M40" s="497" t="s">
        <v>279</v>
      </c>
      <c r="N40" s="498"/>
      <c r="O40" s="498"/>
      <c r="P40" s="498"/>
      <c r="Q40" s="498"/>
    </row>
    <row r="41" spans="2:53" x14ac:dyDescent="0.2">
      <c r="B41" s="639"/>
      <c r="C41" s="639"/>
      <c r="D41" s="615"/>
      <c r="E41" s="616"/>
      <c r="F41" s="616"/>
      <c r="G41" s="616"/>
      <c r="H41" s="616"/>
      <c r="I41" s="617"/>
      <c r="J41" s="637"/>
      <c r="K41" s="192" t="s">
        <v>43</v>
      </c>
      <c r="L41" s="294">
        <v>310</v>
      </c>
      <c r="M41" s="498"/>
      <c r="N41" s="498"/>
      <c r="O41" s="498"/>
      <c r="P41" s="498"/>
      <c r="Q41" s="498"/>
    </row>
    <row r="42" spans="2:53" ht="15" customHeight="1" x14ac:dyDescent="0.2">
      <c r="B42" s="477" t="s">
        <v>280</v>
      </c>
      <c r="C42" s="478"/>
      <c r="D42" s="478"/>
      <c r="E42" s="478"/>
      <c r="F42" s="478"/>
      <c r="G42" s="478"/>
      <c r="H42" s="478"/>
      <c r="I42" s="478"/>
      <c r="J42" s="478"/>
      <c r="K42" s="478"/>
      <c r="L42" s="479"/>
      <c r="M42" s="483" t="s">
        <v>59</v>
      </c>
      <c r="N42" s="483"/>
      <c r="O42" s="483"/>
      <c r="P42" s="483"/>
      <c r="Q42" s="483"/>
    </row>
    <row r="43" spans="2:53" ht="83.1" customHeight="1" x14ac:dyDescent="0.2">
      <c r="B43" s="480"/>
      <c r="C43" s="481"/>
      <c r="D43" s="481"/>
      <c r="E43" s="481"/>
      <c r="F43" s="481"/>
      <c r="G43" s="481"/>
      <c r="H43" s="481"/>
      <c r="I43" s="481"/>
      <c r="J43" s="481"/>
      <c r="K43" s="481"/>
      <c r="L43" s="482"/>
      <c r="M43" s="483"/>
      <c r="N43" s="483"/>
      <c r="O43" s="483"/>
      <c r="P43" s="483"/>
      <c r="Q43" s="483"/>
    </row>
    <row r="44" spans="2:53" x14ac:dyDescent="0.2">
      <c r="M44" s="215"/>
      <c r="N44" s="215"/>
    </row>
    <row r="45" spans="2:53" x14ac:dyDescent="0.2"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</row>
    <row r="46" spans="2:53" x14ac:dyDescent="0.2"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</row>
    <row r="47" spans="2:53" x14ac:dyDescent="0.2"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</row>
    <row r="48" spans="2:53" x14ac:dyDescent="0.2"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</row>
    <row r="49" spans="18:53" x14ac:dyDescent="0.2"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</row>
    <row r="50" spans="18:53" x14ac:dyDescent="0.2"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</row>
    <row r="51" spans="18:53" x14ac:dyDescent="0.2"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</row>
    <row r="52" spans="18:53" x14ac:dyDescent="0.2"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</row>
    <row r="53" spans="18:53" x14ac:dyDescent="0.2"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</row>
    <row r="54" spans="18:53" x14ac:dyDescent="0.2"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</row>
    <row r="55" spans="18:53" x14ac:dyDescent="0.2"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</row>
    <row r="56" spans="18:53" x14ac:dyDescent="0.2"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</row>
    <row r="57" spans="18:53" x14ac:dyDescent="0.2"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</row>
    <row r="58" spans="18:53" x14ac:dyDescent="0.2"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</row>
    <row r="59" spans="18:53" x14ac:dyDescent="0.2"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</row>
    <row r="60" spans="18:53" x14ac:dyDescent="0.2"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</row>
    <row r="61" spans="18:53" x14ac:dyDescent="0.2"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</row>
    <row r="62" spans="18:53" x14ac:dyDescent="0.2"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</row>
    <row r="63" spans="18:53" x14ac:dyDescent="0.2"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</row>
    <row r="64" spans="18:53" x14ac:dyDescent="0.2"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</row>
    <row r="65" spans="18:53" x14ac:dyDescent="0.2"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</row>
    <row r="66" spans="18:53" x14ac:dyDescent="0.2"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</row>
    <row r="67" spans="18:53" x14ac:dyDescent="0.2"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</row>
    <row r="68" spans="18:53" x14ac:dyDescent="0.2"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</row>
    <row r="69" spans="18:53" x14ac:dyDescent="0.2"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</row>
    <row r="70" spans="18:53" x14ac:dyDescent="0.2"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</row>
    <row r="71" spans="18:53" x14ac:dyDescent="0.2"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</row>
    <row r="72" spans="18:53" x14ac:dyDescent="0.2"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</row>
    <row r="73" spans="18:53" x14ac:dyDescent="0.2"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</row>
    <row r="74" spans="18:53" x14ac:dyDescent="0.2"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</row>
    <row r="75" spans="18:53" x14ac:dyDescent="0.2"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</row>
    <row r="76" spans="18:53" x14ac:dyDescent="0.2"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</row>
    <row r="77" spans="18:53" x14ac:dyDescent="0.2"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</row>
  </sheetData>
  <mergeCells count="127">
    <mergeCell ref="B42:L43"/>
    <mergeCell ref="M42:Q43"/>
    <mergeCell ref="B38:C39"/>
    <mergeCell ref="D38:I39"/>
    <mergeCell ref="J38:J39"/>
    <mergeCell ref="M38:Q39"/>
    <mergeCell ref="B40:C41"/>
    <mergeCell ref="D40:I41"/>
    <mergeCell ref="J40:J41"/>
    <mergeCell ref="M40:Q41"/>
    <mergeCell ref="B35:C35"/>
    <mergeCell ref="D35:I35"/>
    <mergeCell ref="K35:L35"/>
    <mergeCell ref="M35:Q35"/>
    <mergeCell ref="B36:C37"/>
    <mergeCell ref="D36:I37"/>
    <mergeCell ref="J36:J37"/>
    <mergeCell ref="M36:Q37"/>
    <mergeCell ref="B32:B33"/>
    <mergeCell ref="C32:C33"/>
    <mergeCell ref="E32:E33"/>
    <mergeCell ref="O32:O33"/>
    <mergeCell ref="P32:P33"/>
    <mergeCell ref="Q32:Q33"/>
    <mergeCell ref="U24:V24"/>
    <mergeCell ref="C26:C27"/>
    <mergeCell ref="E26:E27"/>
    <mergeCell ref="M26:M27"/>
    <mergeCell ref="N26:N27"/>
    <mergeCell ref="O26:O27"/>
    <mergeCell ref="P26:P27"/>
    <mergeCell ref="Q26:Q27"/>
    <mergeCell ref="Q28:Q29"/>
    <mergeCell ref="C28:C29"/>
    <mergeCell ref="E28:E29"/>
    <mergeCell ref="M28:M29"/>
    <mergeCell ref="N28:N29"/>
    <mergeCell ref="O28:O29"/>
    <mergeCell ref="P28:P29"/>
    <mergeCell ref="O22:O23"/>
    <mergeCell ref="P22:P23"/>
    <mergeCell ref="Q22:Q23"/>
    <mergeCell ref="B24:B31"/>
    <mergeCell ref="C24:C25"/>
    <mergeCell ref="E24:E25"/>
    <mergeCell ref="M24:M25"/>
    <mergeCell ref="N24:N25"/>
    <mergeCell ref="O24:O25"/>
    <mergeCell ref="P24:P25"/>
    <mergeCell ref="B18:B23"/>
    <mergeCell ref="C22:C23"/>
    <mergeCell ref="E22:E23"/>
    <mergeCell ref="M22:M23"/>
    <mergeCell ref="N22:N23"/>
    <mergeCell ref="Q24:Q25"/>
    <mergeCell ref="C30:C31"/>
    <mergeCell ref="E30:E31"/>
    <mergeCell ref="M30:M31"/>
    <mergeCell ref="N30:N31"/>
    <mergeCell ref="O30:O31"/>
    <mergeCell ref="P30:P31"/>
    <mergeCell ref="Q30:Q31"/>
    <mergeCell ref="P18:P19"/>
    <mergeCell ref="Q18:Q19"/>
    <mergeCell ref="U18:V18"/>
    <mergeCell ref="C20:C21"/>
    <mergeCell ref="E20:E21"/>
    <mergeCell ref="M20:M21"/>
    <mergeCell ref="N20:N21"/>
    <mergeCell ref="O20:O21"/>
    <mergeCell ref="P20:P21"/>
    <mergeCell ref="Q20:Q21"/>
    <mergeCell ref="C18:C19"/>
    <mergeCell ref="E18:E19"/>
    <mergeCell ref="M18:M19"/>
    <mergeCell ref="N18:N19"/>
    <mergeCell ref="O18:O19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B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T9:X9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69"/>
  <sheetViews>
    <sheetView zoomScale="70" zoomScaleNormal="70" workbookViewId="0">
      <selection activeCell="B11" sqref="B11:C11"/>
    </sheetView>
  </sheetViews>
  <sheetFormatPr baseColWidth="10" defaultColWidth="12.42578125" defaultRowHeight="14.25" x14ac:dyDescent="0.2"/>
  <cols>
    <col min="1" max="1" width="6.7109375" style="97" customWidth="1"/>
    <col min="2" max="2" width="45.42578125" style="97" customWidth="1"/>
    <col min="3" max="3" width="86.85546875" style="97" customWidth="1"/>
    <col min="4" max="4" width="16.85546875" style="97" customWidth="1"/>
    <col min="5" max="5" width="13.85546875" style="97" customWidth="1"/>
    <col min="6" max="6" width="16.7109375" style="97" customWidth="1"/>
    <col min="7" max="7" width="18" style="97" customWidth="1"/>
    <col min="8" max="8" width="22.85546875" style="97" customWidth="1"/>
    <col min="9" max="9" width="16.42578125" style="97" customWidth="1"/>
    <col min="10" max="10" width="20.85546875" style="97" customWidth="1"/>
    <col min="11" max="11" width="13.42578125" style="97" customWidth="1"/>
    <col min="12" max="12" width="15.85546875" style="97" customWidth="1"/>
    <col min="13" max="13" width="14.85546875" style="99" customWidth="1"/>
    <col min="14" max="14" width="21.140625" style="99" customWidth="1"/>
    <col min="15" max="17" width="16.85546875" style="97" customWidth="1"/>
    <col min="18" max="18" width="16.42578125" style="97" customWidth="1"/>
    <col min="19" max="19" width="12.42578125" style="97"/>
    <col min="20" max="20" width="14.42578125" style="97" customWidth="1"/>
    <col min="21" max="21" width="18.42578125" style="97" customWidth="1"/>
    <col min="22" max="22" width="33.85546875" style="97" customWidth="1"/>
    <col min="23" max="23" width="12.42578125" style="97" hidden="1" customWidth="1"/>
    <col min="24" max="24" width="24.28515625" style="97" customWidth="1"/>
    <col min="25" max="25" width="22.42578125" style="97" customWidth="1"/>
    <col min="26" max="27" width="12.42578125" style="97"/>
    <col min="28" max="28" width="16.85546875" style="97" customWidth="1"/>
    <col min="29" max="29" width="12.42578125" style="97"/>
    <col min="30" max="30" width="30.140625" style="97" customWidth="1"/>
    <col min="31" max="31" width="15.42578125" style="97" customWidth="1"/>
    <col min="32" max="32" width="15.85546875" style="97" customWidth="1"/>
    <col min="33" max="33" width="24.42578125" style="97" customWidth="1"/>
    <col min="34" max="34" width="17.140625" style="97" customWidth="1"/>
    <col min="35" max="16384" width="12.42578125" style="97"/>
  </cols>
  <sheetData>
    <row r="1" spans="2:28" ht="22.5" customHeight="1" x14ac:dyDescent="0.2">
      <c r="M1" s="260"/>
      <c r="N1" s="260"/>
    </row>
    <row r="2" spans="2:28" ht="37.5" customHeight="1" x14ac:dyDescent="0.25">
      <c r="B2" s="539"/>
      <c r="C2" s="539"/>
      <c r="D2" s="540" t="s">
        <v>394</v>
      </c>
      <c r="E2" s="541"/>
      <c r="F2" s="541"/>
      <c r="G2" s="541"/>
      <c r="H2" s="541"/>
      <c r="I2" s="541"/>
      <c r="J2" s="541"/>
      <c r="K2" s="542"/>
      <c r="L2" s="524" t="s">
        <v>395</v>
      </c>
      <c r="M2" s="525"/>
      <c r="N2" s="525"/>
      <c r="O2" s="526"/>
      <c r="P2" s="549"/>
      <c r="Q2" s="550"/>
      <c r="R2" s="183"/>
    </row>
    <row r="3" spans="2:28" ht="37.5" customHeight="1" x14ac:dyDescent="0.25">
      <c r="B3" s="539"/>
      <c r="C3" s="539"/>
      <c r="D3" s="543"/>
      <c r="E3" s="544"/>
      <c r="F3" s="544"/>
      <c r="G3" s="544"/>
      <c r="H3" s="544"/>
      <c r="I3" s="544"/>
      <c r="J3" s="544"/>
      <c r="K3" s="545"/>
      <c r="L3" s="524" t="s">
        <v>396</v>
      </c>
      <c r="M3" s="525"/>
      <c r="N3" s="525"/>
      <c r="O3" s="526"/>
      <c r="P3" s="551"/>
      <c r="Q3" s="552"/>
      <c r="R3" s="183"/>
    </row>
    <row r="4" spans="2:28" ht="33.75" customHeight="1" x14ac:dyDescent="0.25">
      <c r="B4" s="539"/>
      <c r="C4" s="539"/>
      <c r="D4" s="540" t="s">
        <v>397</v>
      </c>
      <c r="E4" s="541"/>
      <c r="F4" s="541"/>
      <c r="G4" s="541"/>
      <c r="H4" s="541"/>
      <c r="I4" s="541"/>
      <c r="J4" s="541"/>
      <c r="K4" s="542"/>
      <c r="L4" s="524" t="s">
        <v>398</v>
      </c>
      <c r="M4" s="525"/>
      <c r="N4" s="525"/>
      <c r="O4" s="526"/>
      <c r="P4" s="551"/>
      <c r="Q4" s="552"/>
      <c r="R4" s="183"/>
    </row>
    <row r="5" spans="2:28" ht="38.25" customHeight="1" x14ac:dyDescent="0.25">
      <c r="B5" s="539"/>
      <c r="C5" s="539"/>
      <c r="D5" s="543"/>
      <c r="E5" s="544"/>
      <c r="F5" s="544"/>
      <c r="G5" s="544"/>
      <c r="H5" s="544"/>
      <c r="I5" s="544"/>
      <c r="J5" s="544"/>
      <c r="K5" s="545"/>
      <c r="L5" s="524" t="s">
        <v>399</v>
      </c>
      <c r="M5" s="525"/>
      <c r="N5" s="525"/>
      <c r="O5" s="526"/>
      <c r="P5" s="553"/>
      <c r="Q5" s="554"/>
      <c r="R5" s="183"/>
    </row>
    <row r="6" spans="2:28" ht="23.25" customHeight="1" x14ac:dyDescent="0.25"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183"/>
    </row>
    <row r="7" spans="2:28" ht="31.5" customHeight="1" x14ac:dyDescent="0.25">
      <c r="B7" s="184" t="s">
        <v>242</v>
      </c>
      <c r="C7" s="184"/>
      <c r="D7" s="524" t="s">
        <v>243</v>
      </c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6"/>
      <c r="R7" s="183"/>
    </row>
    <row r="8" spans="2:28" ht="36" customHeight="1" x14ac:dyDescent="0.25">
      <c r="B8" s="184" t="s">
        <v>3</v>
      </c>
      <c r="C8" s="184"/>
      <c r="D8" s="527" t="s">
        <v>400</v>
      </c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</row>
    <row r="9" spans="2:28" ht="36" customHeight="1" x14ac:dyDescent="0.2">
      <c r="B9" s="510" t="s">
        <v>306</v>
      </c>
      <c r="C9" s="511"/>
      <c r="D9" s="512" t="s">
        <v>379</v>
      </c>
      <c r="E9" s="512"/>
      <c r="F9" s="512"/>
      <c r="G9" s="512"/>
      <c r="H9" s="512"/>
      <c r="I9" s="513"/>
      <c r="J9" s="477" t="s">
        <v>401</v>
      </c>
      <c r="K9" s="478"/>
      <c r="L9" s="479"/>
      <c r="M9" s="531" t="s">
        <v>8</v>
      </c>
      <c r="N9" s="532"/>
      <c r="O9" s="532"/>
      <c r="P9" s="532"/>
      <c r="Q9" s="533"/>
      <c r="R9" s="185"/>
      <c r="T9" s="555"/>
      <c r="U9" s="555"/>
      <c r="V9" s="555"/>
      <c r="W9" s="555"/>
      <c r="X9" s="555"/>
    </row>
    <row r="10" spans="2:28" ht="36" customHeight="1" x14ac:dyDescent="0.2">
      <c r="B10" s="510" t="s">
        <v>308</v>
      </c>
      <c r="C10" s="511"/>
      <c r="D10" s="512" t="s">
        <v>380</v>
      </c>
      <c r="E10" s="512"/>
      <c r="F10" s="512"/>
      <c r="G10" s="512"/>
      <c r="H10" s="512"/>
      <c r="I10" s="513"/>
      <c r="J10" s="528"/>
      <c r="K10" s="529"/>
      <c r="L10" s="530"/>
      <c r="M10" s="186" t="s">
        <v>11</v>
      </c>
      <c r="N10" s="514" t="s">
        <v>12</v>
      </c>
      <c r="O10" s="514"/>
      <c r="P10" s="514"/>
      <c r="Q10" s="186" t="s">
        <v>13</v>
      </c>
      <c r="R10" s="185"/>
      <c r="T10" s="187"/>
      <c r="U10" s="187"/>
      <c r="V10" s="187"/>
      <c r="W10" s="187"/>
      <c r="X10" s="187"/>
    </row>
    <row r="11" spans="2:28" ht="42.95" customHeight="1" x14ac:dyDescent="0.2">
      <c r="B11" s="515" t="s">
        <v>14</v>
      </c>
      <c r="C11" s="516"/>
      <c r="D11" s="517" t="s">
        <v>381</v>
      </c>
      <c r="E11" s="517"/>
      <c r="F11" s="517"/>
      <c r="G11" s="517"/>
      <c r="H11" s="517"/>
      <c r="I11" s="518"/>
      <c r="J11" s="528"/>
      <c r="K11" s="529"/>
      <c r="L11" s="530"/>
      <c r="M11" s="261"/>
      <c r="N11" s="595"/>
      <c r="O11" s="596"/>
      <c r="P11" s="597"/>
      <c r="Q11" s="189"/>
      <c r="R11" s="185"/>
      <c r="T11" s="190"/>
      <c r="U11" s="522"/>
      <c r="V11" s="522"/>
      <c r="W11" s="522"/>
      <c r="X11" s="190"/>
      <c r="Z11" s="191"/>
      <c r="AA11" s="191"/>
    </row>
    <row r="12" spans="2:28" ht="74.25" customHeight="1" x14ac:dyDescent="0.2">
      <c r="B12" s="534" t="s">
        <v>16</v>
      </c>
      <c r="C12" s="535"/>
      <c r="D12" s="517" t="s">
        <v>382</v>
      </c>
      <c r="E12" s="517"/>
      <c r="F12" s="517"/>
      <c r="G12" s="517"/>
      <c r="H12" s="517"/>
      <c r="I12" s="518"/>
      <c r="J12" s="528"/>
      <c r="K12" s="529"/>
      <c r="L12" s="530"/>
      <c r="M12" s="192"/>
      <c r="N12" s="536"/>
      <c r="O12" s="537"/>
      <c r="P12" s="538"/>
      <c r="Q12" s="193"/>
      <c r="R12" s="185"/>
      <c r="T12" s="194"/>
      <c r="U12" s="504"/>
      <c r="V12" s="504"/>
      <c r="W12" s="504"/>
      <c r="X12" s="195"/>
      <c r="Z12" s="196"/>
      <c r="AA12" s="197"/>
      <c r="AB12" s="198"/>
    </row>
    <row r="13" spans="2:28" ht="45.95" customHeight="1" x14ac:dyDescent="0.2">
      <c r="B13" s="604" t="s">
        <v>410</v>
      </c>
      <c r="C13" s="605"/>
      <c r="D13" s="512"/>
      <c r="E13" s="512"/>
      <c r="F13" s="512"/>
      <c r="G13" s="512"/>
      <c r="H13" s="512"/>
      <c r="I13" s="513"/>
      <c r="J13" s="528"/>
      <c r="K13" s="529"/>
      <c r="L13" s="530"/>
      <c r="M13" s="262"/>
      <c r="N13" s="606"/>
      <c r="O13" s="607"/>
      <c r="P13" s="608"/>
      <c r="Q13" s="193"/>
      <c r="R13" s="185"/>
      <c r="T13" s="194"/>
      <c r="U13" s="504"/>
      <c r="V13" s="504"/>
      <c r="W13" s="504"/>
      <c r="X13" s="195"/>
      <c r="Z13" s="196"/>
      <c r="AA13" s="197"/>
      <c r="AB13" s="198"/>
    </row>
    <row r="14" spans="2:28" ht="28.5" customHeight="1" x14ac:dyDescent="0.2">
      <c r="B14" s="609" t="s">
        <v>281</v>
      </c>
      <c r="C14" s="610"/>
      <c r="D14" s="610"/>
      <c r="E14" s="610"/>
      <c r="F14" s="610"/>
      <c r="G14" s="610"/>
      <c r="H14" s="610"/>
      <c r="I14" s="611"/>
      <c r="J14" s="480"/>
      <c r="K14" s="481"/>
      <c r="L14" s="482"/>
      <c r="M14" s="192"/>
      <c r="N14" s="606"/>
      <c r="O14" s="607"/>
      <c r="P14" s="608"/>
      <c r="Q14" s="263"/>
      <c r="R14" s="185"/>
      <c r="T14" s="264"/>
      <c r="U14" s="504"/>
      <c r="V14" s="504"/>
      <c r="W14" s="265"/>
      <c r="X14" s="195"/>
      <c r="Y14" s="266"/>
      <c r="Z14" s="196"/>
      <c r="AA14" s="197"/>
      <c r="AB14" s="198"/>
    </row>
    <row r="15" spans="2:28" ht="28.5" customHeight="1" x14ac:dyDescent="0.25">
      <c r="B15" s="598" t="s">
        <v>23</v>
      </c>
      <c r="C15" s="601" t="s">
        <v>24</v>
      </c>
      <c r="D15" s="602" t="s">
        <v>403</v>
      </c>
      <c r="E15" s="602" t="s">
        <v>25</v>
      </c>
      <c r="F15" s="602" t="s">
        <v>26</v>
      </c>
      <c r="G15" s="603" t="s">
        <v>404</v>
      </c>
      <c r="H15" s="602" t="s">
        <v>27</v>
      </c>
      <c r="I15" s="612" t="s">
        <v>28</v>
      </c>
      <c r="J15" s="613"/>
      <c r="K15" s="613"/>
      <c r="L15" s="614"/>
      <c r="M15" s="602" t="s">
        <v>29</v>
      </c>
      <c r="N15" s="602"/>
      <c r="O15" s="618" t="s">
        <v>30</v>
      </c>
      <c r="P15" s="618"/>
      <c r="Q15" s="618"/>
      <c r="T15" s="267"/>
      <c r="U15" s="619"/>
      <c r="V15" s="619"/>
      <c r="X15" s="195"/>
      <c r="Z15" s="196"/>
      <c r="AA15" s="197"/>
      <c r="AB15" s="198"/>
    </row>
    <row r="16" spans="2:28" ht="33.75" customHeight="1" x14ac:dyDescent="0.2">
      <c r="B16" s="599"/>
      <c r="C16" s="601"/>
      <c r="D16" s="602"/>
      <c r="E16" s="602"/>
      <c r="F16" s="602"/>
      <c r="G16" s="602"/>
      <c r="H16" s="602"/>
      <c r="I16" s="615"/>
      <c r="J16" s="616"/>
      <c r="K16" s="616"/>
      <c r="L16" s="617"/>
      <c r="M16" s="602"/>
      <c r="N16" s="602"/>
      <c r="O16" s="602" t="s">
        <v>31</v>
      </c>
      <c r="P16" s="602" t="s">
        <v>32</v>
      </c>
      <c r="Q16" s="601" t="s">
        <v>33</v>
      </c>
      <c r="T16" s="266"/>
      <c r="U16" s="619"/>
      <c r="V16" s="619"/>
      <c r="X16" s="197"/>
      <c r="Z16" s="196"/>
      <c r="AA16" s="197"/>
      <c r="AB16" s="198"/>
    </row>
    <row r="17" spans="2:28" ht="39.75" customHeight="1" x14ac:dyDescent="0.2">
      <c r="B17" s="600"/>
      <c r="C17" s="601"/>
      <c r="D17" s="602"/>
      <c r="E17" s="602"/>
      <c r="F17" s="602"/>
      <c r="G17" s="602"/>
      <c r="H17" s="602"/>
      <c r="I17" s="268" t="s">
        <v>34</v>
      </c>
      <c r="J17" s="268" t="s">
        <v>35</v>
      </c>
      <c r="K17" s="268" t="s">
        <v>36</v>
      </c>
      <c r="L17" s="269" t="s">
        <v>37</v>
      </c>
      <c r="M17" s="268" t="s">
        <v>38</v>
      </c>
      <c r="N17" s="270" t="s">
        <v>39</v>
      </c>
      <c r="O17" s="602"/>
      <c r="P17" s="602"/>
      <c r="Q17" s="601"/>
      <c r="T17" s="266"/>
      <c r="U17" s="619"/>
      <c r="V17" s="619"/>
      <c r="X17" s="197"/>
      <c r="Z17" s="196"/>
      <c r="AA17" s="197"/>
      <c r="AB17" s="198"/>
    </row>
    <row r="18" spans="2:28" ht="33" customHeight="1" x14ac:dyDescent="0.2">
      <c r="B18" s="628" t="s">
        <v>411</v>
      </c>
      <c r="C18" s="644" t="s">
        <v>288</v>
      </c>
      <c r="D18" s="268" t="s">
        <v>93</v>
      </c>
      <c r="E18" s="646" t="s">
        <v>289</v>
      </c>
      <c r="F18" s="278">
        <v>100</v>
      </c>
      <c r="G18" s="268" t="s">
        <v>93</v>
      </c>
      <c r="H18" s="272">
        <v>30000000</v>
      </c>
      <c r="I18" s="272">
        <f>H18</f>
        <v>30000000</v>
      </c>
      <c r="J18" s="273"/>
      <c r="K18" s="274"/>
      <c r="L18" s="273"/>
      <c r="M18" s="625">
        <v>45292</v>
      </c>
      <c r="N18" s="625">
        <v>45656</v>
      </c>
      <c r="O18" s="627">
        <f>+F19/F18</f>
        <v>1</v>
      </c>
      <c r="P18" s="627">
        <f>+H19/H18</f>
        <v>1</v>
      </c>
      <c r="Q18" s="620">
        <f>+(O18*O18)/P18</f>
        <v>1</v>
      </c>
      <c r="T18" s="266"/>
      <c r="U18" s="619"/>
      <c r="V18" s="619"/>
      <c r="X18" s="275"/>
      <c r="Z18" s="196"/>
      <c r="AA18" s="197"/>
      <c r="AB18" s="198"/>
    </row>
    <row r="19" spans="2:28" ht="42.95" customHeight="1" x14ac:dyDescent="0.2">
      <c r="B19" s="628"/>
      <c r="C19" s="645"/>
      <c r="D19" s="268" t="s">
        <v>43</v>
      </c>
      <c r="E19" s="647"/>
      <c r="F19" s="278">
        <v>100</v>
      </c>
      <c r="G19" s="268" t="s">
        <v>44</v>
      </c>
      <c r="H19" s="272">
        <v>30000000</v>
      </c>
      <c r="I19" s="272">
        <f t="shared" ref="I19:I23" si="0">H19</f>
        <v>30000000</v>
      </c>
      <c r="J19" s="273"/>
      <c r="K19" s="274"/>
      <c r="L19" s="273"/>
      <c r="M19" s="626"/>
      <c r="N19" s="626"/>
      <c r="O19" s="627"/>
      <c r="P19" s="627"/>
      <c r="Q19" s="620"/>
      <c r="T19" s="266"/>
      <c r="U19" s="276"/>
      <c r="V19" s="276"/>
      <c r="X19" s="275"/>
      <c r="Z19" s="196"/>
      <c r="AA19" s="197"/>
      <c r="AB19" s="198"/>
    </row>
    <row r="20" spans="2:28" ht="20.100000000000001" customHeight="1" x14ac:dyDescent="0.2">
      <c r="B20" s="628"/>
      <c r="C20" s="629" t="s">
        <v>290</v>
      </c>
      <c r="D20" s="268" t="s">
        <v>93</v>
      </c>
      <c r="E20" s="630" t="s">
        <v>285</v>
      </c>
      <c r="F20" s="278">
        <v>1</v>
      </c>
      <c r="G20" s="268" t="s">
        <v>93</v>
      </c>
      <c r="H20" s="272">
        <v>70000000</v>
      </c>
      <c r="I20" s="272">
        <f t="shared" si="0"/>
        <v>70000000</v>
      </c>
      <c r="J20" s="273"/>
      <c r="K20" s="274"/>
      <c r="L20" s="273"/>
      <c r="M20" s="625">
        <v>45292</v>
      </c>
      <c r="N20" s="625">
        <v>45656</v>
      </c>
      <c r="O20" s="627">
        <f t="shared" ref="O20" si="1">+F21/F20</f>
        <v>1</v>
      </c>
      <c r="P20" s="627">
        <f t="shared" ref="P20" si="2">+H21/H20</f>
        <v>1</v>
      </c>
      <c r="Q20" s="620">
        <f t="shared" ref="Q20" si="3">+(O20*O20)/P20</f>
        <v>1</v>
      </c>
      <c r="T20" s="266"/>
      <c r="U20" s="276"/>
      <c r="V20" s="276"/>
      <c r="X20" s="275"/>
      <c r="Z20" s="196"/>
      <c r="AA20" s="197"/>
      <c r="AB20" s="198"/>
    </row>
    <row r="21" spans="2:28" ht="24" customHeight="1" x14ac:dyDescent="0.2">
      <c r="B21" s="628"/>
      <c r="C21" s="626"/>
      <c r="D21" s="268" t="s">
        <v>43</v>
      </c>
      <c r="E21" s="622"/>
      <c r="F21" s="278">
        <v>1</v>
      </c>
      <c r="G21" s="268" t="s">
        <v>44</v>
      </c>
      <c r="H21" s="272">
        <v>70000000</v>
      </c>
      <c r="I21" s="272">
        <v>70000000</v>
      </c>
      <c r="J21" s="273"/>
      <c r="K21" s="274"/>
      <c r="L21" s="273"/>
      <c r="M21" s="626"/>
      <c r="N21" s="626"/>
      <c r="O21" s="627"/>
      <c r="P21" s="627"/>
      <c r="Q21" s="620"/>
      <c r="T21" s="266"/>
      <c r="U21" s="276"/>
      <c r="V21" s="276"/>
      <c r="X21" s="275"/>
      <c r="Z21" s="196"/>
      <c r="AA21" s="197"/>
      <c r="AB21" s="198"/>
    </row>
    <row r="22" spans="2:28" ht="27" customHeight="1" x14ac:dyDescent="0.2">
      <c r="B22" s="628"/>
      <c r="C22" s="629" t="s">
        <v>291</v>
      </c>
      <c r="D22" s="268" t="s">
        <v>41</v>
      </c>
      <c r="E22" s="630" t="s">
        <v>287</v>
      </c>
      <c r="F22" s="278">
        <v>1</v>
      </c>
      <c r="G22" s="268" t="s">
        <v>41</v>
      </c>
      <c r="H22" s="272">
        <v>43000000</v>
      </c>
      <c r="I22" s="272">
        <f t="shared" si="0"/>
        <v>43000000</v>
      </c>
      <c r="J22" s="273"/>
      <c r="K22" s="274"/>
      <c r="L22" s="273"/>
      <c r="M22" s="625">
        <v>45292</v>
      </c>
      <c r="N22" s="625">
        <v>45656</v>
      </c>
      <c r="O22" s="627">
        <f t="shared" ref="O22" si="4">+F23/F22</f>
        <v>1</v>
      </c>
      <c r="P22" s="627">
        <f t="shared" ref="P22" si="5">+H23/H22</f>
        <v>1</v>
      </c>
      <c r="Q22" s="620">
        <f t="shared" ref="Q22" si="6">+(O22*O22)/P22</f>
        <v>1</v>
      </c>
      <c r="X22" s="277"/>
      <c r="Z22" s="196"/>
      <c r="AA22" s="197"/>
      <c r="AB22" s="198"/>
    </row>
    <row r="23" spans="2:28" ht="27" customHeight="1" x14ac:dyDescent="0.2">
      <c r="B23" s="628"/>
      <c r="C23" s="626"/>
      <c r="D23" s="268" t="s">
        <v>43</v>
      </c>
      <c r="E23" s="622"/>
      <c r="F23" s="278">
        <v>1</v>
      </c>
      <c r="G23" s="268" t="s">
        <v>44</v>
      </c>
      <c r="H23" s="272">
        <v>43000000</v>
      </c>
      <c r="I23" s="272">
        <f t="shared" si="0"/>
        <v>43000000</v>
      </c>
      <c r="J23" s="273"/>
      <c r="K23" s="274"/>
      <c r="L23" s="273"/>
      <c r="M23" s="626"/>
      <c r="N23" s="626"/>
      <c r="O23" s="627"/>
      <c r="P23" s="627"/>
      <c r="Q23" s="620"/>
      <c r="X23" s="277"/>
      <c r="Z23" s="196"/>
      <c r="AA23" s="197"/>
      <c r="AB23" s="198"/>
    </row>
    <row r="24" spans="2:28" ht="15" x14ac:dyDescent="0.2">
      <c r="B24" s="539"/>
      <c r="C24" s="609" t="s">
        <v>51</v>
      </c>
      <c r="D24" s="268" t="s">
        <v>41</v>
      </c>
      <c r="E24" s="636"/>
      <c r="F24" s="280"/>
      <c r="G24" s="268" t="s">
        <v>41</v>
      </c>
      <c r="H24" s="281">
        <f>H22+H20+H18</f>
        <v>143000000</v>
      </c>
      <c r="I24" s="281">
        <f>I22+I20+I18</f>
        <v>143000000</v>
      </c>
      <c r="J24" s="273"/>
      <c r="K24" s="273"/>
      <c r="L24" s="273"/>
      <c r="M24" s="273"/>
      <c r="N24" s="283"/>
      <c r="O24" s="638"/>
      <c r="P24" s="638"/>
      <c r="Q24" s="539"/>
    </row>
    <row r="25" spans="2:28" ht="15" x14ac:dyDescent="0.2">
      <c r="B25" s="539"/>
      <c r="C25" s="609"/>
      <c r="D25" s="268" t="s">
        <v>43</v>
      </c>
      <c r="E25" s="637"/>
      <c r="F25" s="280"/>
      <c r="G25" s="268" t="s">
        <v>44</v>
      </c>
      <c r="H25" s="284">
        <f>H23+H21+H19</f>
        <v>143000000</v>
      </c>
      <c r="I25" s="284">
        <f>I23+I21+I19</f>
        <v>143000000</v>
      </c>
      <c r="J25" s="273"/>
      <c r="K25" s="285"/>
      <c r="L25" s="273"/>
      <c r="M25" s="273"/>
      <c r="N25" s="283"/>
      <c r="O25" s="638"/>
      <c r="P25" s="638"/>
      <c r="Q25" s="539"/>
    </row>
    <row r="26" spans="2:28" x14ac:dyDescent="0.2">
      <c r="D26" s="286"/>
      <c r="H26" s="287"/>
      <c r="I26" s="288"/>
      <c r="J26" s="196"/>
      <c r="K26" s="196"/>
      <c r="L26" s="196"/>
      <c r="M26" s="289"/>
      <c r="N26" s="289"/>
      <c r="O26" s="288"/>
      <c r="P26" s="290"/>
      <c r="Q26" s="291"/>
      <c r="R26" s="290"/>
    </row>
    <row r="27" spans="2:28" ht="15" x14ac:dyDescent="0.2">
      <c r="B27" s="556" t="s">
        <v>52</v>
      </c>
      <c r="C27" s="556"/>
      <c r="D27" s="557" t="s">
        <v>53</v>
      </c>
      <c r="E27" s="557"/>
      <c r="F27" s="557"/>
      <c r="G27" s="557"/>
      <c r="H27" s="557"/>
      <c r="I27" s="557"/>
      <c r="J27" s="254" t="s">
        <v>54</v>
      </c>
      <c r="K27" s="557" t="s">
        <v>55</v>
      </c>
      <c r="L27" s="557"/>
      <c r="M27" s="631" t="s">
        <v>56</v>
      </c>
      <c r="N27" s="558"/>
      <c r="O27" s="558"/>
      <c r="P27" s="558"/>
      <c r="Q27" s="558"/>
    </row>
    <row r="28" spans="2:28" ht="26.25" customHeight="1" x14ac:dyDescent="0.2">
      <c r="B28" s="632" t="s">
        <v>272</v>
      </c>
      <c r="C28" s="633"/>
      <c r="D28" s="612" t="s">
        <v>407</v>
      </c>
      <c r="E28" s="613"/>
      <c r="F28" s="613"/>
      <c r="G28" s="613"/>
      <c r="H28" s="613"/>
      <c r="I28" s="614"/>
      <c r="J28" s="636" t="s">
        <v>273</v>
      </c>
      <c r="K28" s="192" t="s">
        <v>41</v>
      </c>
      <c r="L28" s="292">
        <v>971</v>
      </c>
      <c r="M28" s="497" t="s">
        <v>274</v>
      </c>
      <c r="N28" s="498"/>
      <c r="O28" s="498"/>
      <c r="P28" s="498"/>
      <c r="Q28" s="498"/>
    </row>
    <row r="29" spans="2:28" ht="18" customHeight="1" x14ac:dyDescent="0.2">
      <c r="B29" s="634"/>
      <c r="C29" s="635"/>
      <c r="D29" s="615"/>
      <c r="E29" s="616"/>
      <c r="F29" s="616"/>
      <c r="G29" s="616"/>
      <c r="H29" s="616"/>
      <c r="I29" s="617"/>
      <c r="J29" s="637"/>
      <c r="K29" s="192" t="s">
        <v>43</v>
      </c>
      <c r="L29" s="292">
        <v>889</v>
      </c>
      <c r="M29" s="498"/>
      <c r="N29" s="498"/>
      <c r="O29" s="498"/>
      <c r="P29" s="498"/>
      <c r="Q29" s="498"/>
    </row>
    <row r="30" spans="2:28" ht="18.75" customHeight="1" x14ac:dyDescent="0.2">
      <c r="B30" s="639" t="s">
        <v>275</v>
      </c>
      <c r="C30" s="639"/>
      <c r="D30" s="602" t="s">
        <v>408</v>
      </c>
      <c r="E30" s="602"/>
      <c r="F30" s="602"/>
      <c r="G30" s="602"/>
      <c r="H30" s="602"/>
      <c r="I30" s="602"/>
      <c r="J30" s="639" t="s">
        <v>273</v>
      </c>
      <c r="K30" s="192" t="s">
        <v>41</v>
      </c>
      <c r="L30" s="293">
        <v>778</v>
      </c>
      <c r="M30" s="483" t="s">
        <v>276</v>
      </c>
      <c r="N30" s="483"/>
      <c r="O30" s="483"/>
      <c r="P30" s="483"/>
      <c r="Q30" s="483"/>
    </row>
    <row r="31" spans="2:28" ht="14.25" customHeight="1" x14ac:dyDescent="0.2">
      <c r="B31" s="639"/>
      <c r="C31" s="639"/>
      <c r="D31" s="602"/>
      <c r="E31" s="602"/>
      <c r="F31" s="602"/>
      <c r="G31" s="602"/>
      <c r="H31" s="602"/>
      <c r="I31" s="602"/>
      <c r="J31" s="639"/>
      <c r="K31" s="192" t="s">
        <v>43</v>
      </c>
      <c r="L31" s="293">
        <v>713</v>
      </c>
      <c r="M31" s="483"/>
      <c r="N31" s="483"/>
      <c r="O31" s="483"/>
      <c r="P31" s="483"/>
      <c r="Q31" s="483"/>
    </row>
    <row r="32" spans="2:28" ht="15.95" customHeight="1" x14ac:dyDescent="0.2">
      <c r="B32" s="639" t="s">
        <v>277</v>
      </c>
      <c r="C32" s="639"/>
      <c r="D32" s="640" t="s">
        <v>409</v>
      </c>
      <c r="E32" s="641"/>
      <c r="F32" s="641"/>
      <c r="G32" s="641"/>
      <c r="H32" s="641"/>
      <c r="I32" s="642"/>
      <c r="J32" s="643" t="s">
        <v>278</v>
      </c>
      <c r="K32" s="192" t="s">
        <v>41</v>
      </c>
      <c r="L32" s="294">
        <v>280</v>
      </c>
      <c r="M32" s="497" t="s">
        <v>279</v>
      </c>
      <c r="N32" s="498"/>
      <c r="O32" s="498"/>
      <c r="P32" s="498"/>
      <c r="Q32" s="498"/>
    </row>
    <row r="33" spans="2:53" x14ac:dyDescent="0.2">
      <c r="B33" s="639"/>
      <c r="C33" s="639"/>
      <c r="D33" s="615"/>
      <c r="E33" s="616"/>
      <c r="F33" s="616"/>
      <c r="G33" s="616"/>
      <c r="H33" s="616"/>
      <c r="I33" s="617"/>
      <c r="J33" s="637"/>
      <c r="K33" s="192" t="s">
        <v>43</v>
      </c>
      <c r="L33" s="294">
        <v>310</v>
      </c>
      <c r="M33" s="498"/>
      <c r="N33" s="498"/>
      <c r="O33" s="498"/>
      <c r="P33" s="498"/>
      <c r="Q33" s="498"/>
    </row>
    <row r="34" spans="2:53" ht="15" customHeight="1" x14ac:dyDescent="0.2">
      <c r="B34" s="477" t="s">
        <v>280</v>
      </c>
      <c r="C34" s="478"/>
      <c r="D34" s="478"/>
      <c r="E34" s="478"/>
      <c r="F34" s="478"/>
      <c r="G34" s="478"/>
      <c r="H34" s="478"/>
      <c r="I34" s="478"/>
      <c r="J34" s="478"/>
      <c r="K34" s="478"/>
      <c r="L34" s="479"/>
      <c r="M34" s="483" t="s">
        <v>59</v>
      </c>
      <c r="N34" s="483"/>
      <c r="O34" s="483"/>
      <c r="P34" s="483"/>
      <c r="Q34" s="483"/>
    </row>
    <row r="35" spans="2:53" ht="83.1" customHeight="1" x14ac:dyDescent="0.2">
      <c r="B35" s="480"/>
      <c r="C35" s="481"/>
      <c r="D35" s="481"/>
      <c r="E35" s="481"/>
      <c r="F35" s="481"/>
      <c r="G35" s="481"/>
      <c r="H35" s="481"/>
      <c r="I35" s="481"/>
      <c r="J35" s="481"/>
      <c r="K35" s="481"/>
      <c r="L35" s="482"/>
      <c r="M35" s="483"/>
      <c r="N35" s="483"/>
      <c r="O35" s="483"/>
      <c r="P35" s="483"/>
      <c r="Q35" s="483"/>
    </row>
    <row r="36" spans="2:53" x14ac:dyDescent="0.2">
      <c r="M36" s="215"/>
      <c r="N36" s="215"/>
    </row>
    <row r="37" spans="2:53" x14ac:dyDescent="0.2"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</row>
    <row r="38" spans="2:53" x14ac:dyDescent="0.2"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</row>
    <row r="39" spans="2:53" x14ac:dyDescent="0.2"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</row>
    <row r="40" spans="2:53" x14ac:dyDescent="0.2"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</row>
    <row r="41" spans="2:53" x14ac:dyDescent="0.2"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</row>
    <row r="42" spans="2:53" x14ac:dyDescent="0.2"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</row>
    <row r="43" spans="2:53" x14ac:dyDescent="0.2"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</row>
    <row r="44" spans="2:53" x14ac:dyDescent="0.2"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</row>
    <row r="45" spans="2:53" x14ac:dyDescent="0.2"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</row>
    <row r="46" spans="2:53" x14ac:dyDescent="0.2"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</row>
    <row r="47" spans="2:53" x14ac:dyDescent="0.2"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</row>
    <row r="48" spans="2:53" x14ac:dyDescent="0.2"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</row>
    <row r="49" spans="18:53" x14ac:dyDescent="0.2"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</row>
    <row r="50" spans="18:53" x14ac:dyDescent="0.2"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</row>
    <row r="51" spans="18:53" x14ac:dyDescent="0.2"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</row>
    <row r="52" spans="18:53" x14ac:dyDescent="0.2"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</row>
    <row r="53" spans="18:53" x14ac:dyDescent="0.2"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</row>
    <row r="54" spans="18:53" x14ac:dyDescent="0.2"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</row>
    <row r="55" spans="18:53" x14ac:dyDescent="0.2"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</row>
    <row r="56" spans="18:53" x14ac:dyDescent="0.2"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</row>
    <row r="57" spans="18:53" x14ac:dyDescent="0.2"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</row>
    <row r="58" spans="18:53" x14ac:dyDescent="0.2"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</row>
    <row r="59" spans="18:53" x14ac:dyDescent="0.2"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</row>
    <row r="60" spans="18:53" x14ac:dyDescent="0.2"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</row>
    <row r="61" spans="18:53" x14ac:dyDescent="0.2"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</row>
    <row r="62" spans="18:53" x14ac:dyDescent="0.2"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</row>
    <row r="63" spans="18:53" x14ac:dyDescent="0.2"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</row>
    <row r="64" spans="18:53" x14ac:dyDescent="0.2"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</row>
    <row r="65" spans="18:53" x14ac:dyDescent="0.2"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</row>
    <row r="66" spans="18:53" x14ac:dyDescent="0.2"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</row>
    <row r="67" spans="18:53" x14ac:dyDescent="0.2"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</row>
    <row r="68" spans="18:53" x14ac:dyDescent="0.2"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</row>
    <row r="69" spans="18:53" x14ac:dyDescent="0.2"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</row>
  </sheetData>
  <mergeCells count="97">
    <mergeCell ref="B34:L35"/>
    <mergeCell ref="M34:Q35"/>
    <mergeCell ref="B30:C31"/>
    <mergeCell ref="D30:I31"/>
    <mergeCell ref="J30:J31"/>
    <mergeCell ref="M30:Q31"/>
    <mergeCell ref="B32:C33"/>
    <mergeCell ref="D32:I33"/>
    <mergeCell ref="J32:J33"/>
    <mergeCell ref="M32:Q33"/>
    <mergeCell ref="B27:C27"/>
    <mergeCell ref="D27:I27"/>
    <mergeCell ref="K27:L27"/>
    <mergeCell ref="M27:Q27"/>
    <mergeCell ref="B28:C29"/>
    <mergeCell ref="D28:I29"/>
    <mergeCell ref="J28:J29"/>
    <mergeCell ref="M28:Q29"/>
    <mergeCell ref="O22:O23"/>
    <mergeCell ref="P22:P23"/>
    <mergeCell ref="Q22:Q23"/>
    <mergeCell ref="B24:B25"/>
    <mergeCell ref="C24:C25"/>
    <mergeCell ref="E24:E25"/>
    <mergeCell ref="O24:O25"/>
    <mergeCell ref="P24:P25"/>
    <mergeCell ref="Q24:Q25"/>
    <mergeCell ref="B18:B23"/>
    <mergeCell ref="C22:C23"/>
    <mergeCell ref="E22:E23"/>
    <mergeCell ref="M22:M23"/>
    <mergeCell ref="N22:N23"/>
    <mergeCell ref="P18:P19"/>
    <mergeCell ref="Q18:Q19"/>
    <mergeCell ref="U18:V18"/>
    <mergeCell ref="C20:C21"/>
    <mergeCell ref="E20:E21"/>
    <mergeCell ref="M20:M21"/>
    <mergeCell ref="N20:N21"/>
    <mergeCell ref="O20:O21"/>
    <mergeCell ref="P20:P21"/>
    <mergeCell ref="Q20:Q21"/>
    <mergeCell ref="C18:C19"/>
    <mergeCell ref="E18:E19"/>
    <mergeCell ref="M18:M19"/>
    <mergeCell ref="N18:N19"/>
    <mergeCell ref="O18:O19"/>
    <mergeCell ref="M15:N16"/>
    <mergeCell ref="O15:Q15"/>
    <mergeCell ref="U15:V15"/>
    <mergeCell ref="O16:O17"/>
    <mergeCell ref="P16:P17"/>
    <mergeCell ref="Q16:Q17"/>
    <mergeCell ref="U16:V16"/>
    <mergeCell ref="U17:V17"/>
    <mergeCell ref="G15:G17"/>
    <mergeCell ref="U12:W12"/>
    <mergeCell ref="B13:C13"/>
    <mergeCell ref="D13:I13"/>
    <mergeCell ref="N13:P13"/>
    <mergeCell ref="U13:W13"/>
    <mergeCell ref="B14:I14"/>
    <mergeCell ref="N14:P14"/>
    <mergeCell ref="U14:V14"/>
    <mergeCell ref="B15:B17"/>
    <mergeCell ref="C15:C17"/>
    <mergeCell ref="D15:D17"/>
    <mergeCell ref="E15:E17"/>
    <mergeCell ref="F15:F17"/>
    <mergeCell ref="H15:H17"/>
    <mergeCell ref="I15:L16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69"/>
  <sheetViews>
    <sheetView zoomScale="70" zoomScaleNormal="70" workbookViewId="0">
      <selection activeCell="B11" sqref="B11:C11"/>
    </sheetView>
  </sheetViews>
  <sheetFormatPr baseColWidth="10" defaultColWidth="12.42578125" defaultRowHeight="14.25" x14ac:dyDescent="0.2"/>
  <cols>
    <col min="1" max="1" width="6.7109375" style="97" customWidth="1"/>
    <col min="2" max="2" width="45.42578125" style="97" customWidth="1"/>
    <col min="3" max="3" width="86.85546875" style="97" customWidth="1"/>
    <col min="4" max="4" width="16.85546875" style="97" customWidth="1"/>
    <col min="5" max="5" width="13.85546875" style="97" customWidth="1"/>
    <col min="6" max="6" width="16.7109375" style="97" customWidth="1"/>
    <col min="7" max="7" width="18" style="97" customWidth="1"/>
    <col min="8" max="8" width="22.85546875" style="97" customWidth="1"/>
    <col min="9" max="9" width="16.42578125" style="97" customWidth="1"/>
    <col min="10" max="10" width="20.85546875" style="97" customWidth="1"/>
    <col min="11" max="11" width="13.42578125" style="97" customWidth="1"/>
    <col min="12" max="12" width="15.85546875" style="97" customWidth="1"/>
    <col min="13" max="13" width="14.85546875" style="99" customWidth="1"/>
    <col min="14" max="14" width="21.140625" style="99" customWidth="1"/>
    <col min="15" max="17" width="16.85546875" style="97" customWidth="1"/>
    <col min="18" max="18" width="16.42578125" style="97" customWidth="1"/>
    <col min="19" max="19" width="12.42578125" style="97"/>
    <col min="20" max="20" width="14.42578125" style="97" customWidth="1"/>
    <col min="21" max="21" width="18.42578125" style="97" customWidth="1"/>
    <col min="22" max="22" width="33.85546875" style="97" customWidth="1"/>
    <col min="23" max="23" width="12.42578125" style="97" hidden="1" customWidth="1"/>
    <col min="24" max="24" width="24.28515625" style="97" customWidth="1"/>
    <col min="25" max="25" width="22.42578125" style="97" customWidth="1"/>
    <col min="26" max="27" width="12.42578125" style="97"/>
    <col min="28" max="28" width="16.85546875" style="97" customWidth="1"/>
    <col min="29" max="29" width="12.42578125" style="97"/>
    <col min="30" max="30" width="30.140625" style="97" customWidth="1"/>
    <col min="31" max="31" width="15.42578125" style="97" customWidth="1"/>
    <col min="32" max="32" width="15.85546875" style="97" customWidth="1"/>
    <col min="33" max="33" width="24.42578125" style="97" customWidth="1"/>
    <col min="34" max="34" width="17.140625" style="97" customWidth="1"/>
    <col min="35" max="16384" width="12.42578125" style="97"/>
  </cols>
  <sheetData>
    <row r="1" spans="2:28" ht="22.5" customHeight="1" x14ac:dyDescent="0.2">
      <c r="M1" s="260"/>
      <c r="N1" s="260"/>
    </row>
    <row r="2" spans="2:28" ht="37.5" customHeight="1" x14ac:dyDescent="0.25">
      <c r="B2" s="539"/>
      <c r="C2" s="539"/>
      <c r="D2" s="540" t="s">
        <v>394</v>
      </c>
      <c r="E2" s="541"/>
      <c r="F2" s="541"/>
      <c r="G2" s="541"/>
      <c r="H2" s="541"/>
      <c r="I2" s="541"/>
      <c r="J2" s="541"/>
      <c r="K2" s="542"/>
      <c r="L2" s="524" t="s">
        <v>395</v>
      </c>
      <c r="M2" s="525"/>
      <c r="N2" s="525"/>
      <c r="O2" s="526"/>
      <c r="P2" s="549"/>
      <c r="Q2" s="550"/>
      <c r="R2" s="183"/>
    </row>
    <row r="3" spans="2:28" ht="37.5" customHeight="1" x14ac:dyDescent="0.25">
      <c r="B3" s="539"/>
      <c r="C3" s="539"/>
      <c r="D3" s="543"/>
      <c r="E3" s="544"/>
      <c r="F3" s="544"/>
      <c r="G3" s="544"/>
      <c r="H3" s="544"/>
      <c r="I3" s="544"/>
      <c r="J3" s="544"/>
      <c r="K3" s="545"/>
      <c r="L3" s="524" t="s">
        <v>396</v>
      </c>
      <c r="M3" s="525"/>
      <c r="N3" s="525"/>
      <c r="O3" s="526"/>
      <c r="P3" s="551"/>
      <c r="Q3" s="552"/>
      <c r="R3" s="183"/>
    </row>
    <row r="4" spans="2:28" ht="33.75" customHeight="1" x14ac:dyDescent="0.25">
      <c r="B4" s="539"/>
      <c r="C4" s="539"/>
      <c r="D4" s="540" t="s">
        <v>397</v>
      </c>
      <c r="E4" s="541"/>
      <c r="F4" s="541"/>
      <c r="G4" s="541"/>
      <c r="H4" s="541"/>
      <c r="I4" s="541"/>
      <c r="J4" s="541"/>
      <c r="K4" s="542"/>
      <c r="L4" s="524" t="s">
        <v>398</v>
      </c>
      <c r="M4" s="525"/>
      <c r="N4" s="525"/>
      <c r="O4" s="526"/>
      <c r="P4" s="551"/>
      <c r="Q4" s="552"/>
      <c r="R4" s="183"/>
    </row>
    <row r="5" spans="2:28" ht="38.25" customHeight="1" x14ac:dyDescent="0.25">
      <c r="B5" s="539"/>
      <c r="C5" s="539"/>
      <c r="D5" s="543"/>
      <c r="E5" s="544"/>
      <c r="F5" s="544"/>
      <c r="G5" s="544"/>
      <c r="H5" s="544"/>
      <c r="I5" s="544"/>
      <c r="J5" s="544"/>
      <c r="K5" s="545"/>
      <c r="L5" s="524" t="s">
        <v>399</v>
      </c>
      <c r="M5" s="525"/>
      <c r="N5" s="525"/>
      <c r="O5" s="526"/>
      <c r="P5" s="553"/>
      <c r="Q5" s="554"/>
      <c r="R5" s="183"/>
    </row>
    <row r="6" spans="2:28" ht="23.25" customHeight="1" x14ac:dyDescent="0.25"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183"/>
    </row>
    <row r="7" spans="2:28" ht="31.5" customHeight="1" x14ac:dyDescent="0.25">
      <c r="B7" s="184" t="s">
        <v>242</v>
      </c>
      <c r="C7" s="184"/>
      <c r="D7" s="524" t="s">
        <v>243</v>
      </c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6"/>
      <c r="R7" s="183"/>
    </row>
    <row r="8" spans="2:28" ht="36" customHeight="1" x14ac:dyDescent="0.25">
      <c r="B8" s="184" t="s">
        <v>3</v>
      </c>
      <c r="C8" s="184"/>
      <c r="D8" s="527" t="s">
        <v>400</v>
      </c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</row>
    <row r="9" spans="2:28" ht="36" customHeight="1" x14ac:dyDescent="0.2">
      <c r="B9" s="510" t="s">
        <v>306</v>
      </c>
      <c r="C9" s="511"/>
      <c r="D9" s="512" t="s">
        <v>379</v>
      </c>
      <c r="E9" s="512"/>
      <c r="F9" s="512"/>
      <c r="G9" s="512"/>
      <c r="H9" s="512"/>
      <c r="I9" s="513"/>
      <c r="J9" s="484" t="s">
        <v>412</v>
      </c>
      <c r="K9" s="648"/>
      <c r="L9" s="499"/>
      <c r="M9" s="531" t="s">
        <v>8</v>
      </c>
      <c r="N9" s="532"/>
      <c r="O9" s="532"/>
      <c r="P9" s="532"/>
      <c r="Q9" s="533"/>
      <c r="R9" s="185"/>
      <c r="T9" s="555"/>
      <c r="U9" s="555"/>
      <c r="V9" s="555"/>
      <c r="W9" s="555"/>
      <c r="X9" s="555"/>
    </row>
    <row r="10" spans="2:28" ht="36" customHeight="1" x14ac:dyDescent="0.2">
      <c r="B10" s="510" t="s">
        <v>308</v>
      </c>
      <c r="C10" s="511"/>
      <c r="D10" s="512" t="s">
        <v>380</v>
      </c>
      <c r="E10" s="512"/>
      <c r="F10" s="512"/>
      <c r="G10" s="512"/>
      <c r="H10" s="512"/>
      <c r="I10" s="513"/>
      <c r="J10" s="649"/>
      <c r="K10" s="650"/>
      <c r="L10" s="651"/>
      <c r="M10" s="186" t="s">
        <v>11</v>
      </c>
      <c r="N10" s="514" t="s">
        <v>12</v>
      </c>
      <c r="O10" s="514"/>
      <c r="P10" s="514"/>
      <c r="Q10" s="186" t="s">
        <v>13</v>
      </c>
      <c r="R10" s="185"/>
      <c r="T10" s="187"/>
      <c r="U10" s="187"/>
      <c r="V10" s="187"/>
      <c r="W10" s="187"/>
      <c r="X10" s="187"/>
    </row>
    <row r="11" spans="2:28" ht="42.95" customHeight="1" x14ac:dyDescent="0.2">
      <c r="B11" s="515" t="s">
        <v>14</v>
      </c>
      <c r="C11" s="516"/>
      <c r="D11" s="517" t="s">
        <v>381</v>
      </c>
      <c r="E11" s="517"/>
      <c r="F11" s="517"/>
      <c r="G11" s="517"/>
      <c r="H11" s="517"/>
      <c r="I11" s="518"/>
      <c r="J11" s="649"/>
      <c r="K11" s="650"/>
      <c r="L11" s="651"/>
      <c r="M11" s="261"/>
      <c r="N11" s="595"/>
      <c r="O11" s="596"/>
      <c r="P11" s="597"/>
      <c r="Q11" s="189"/>
      <c r="R11" s="185"/>
      <c r="T11" s="190"/>
      <c r="U11" s="522"/>
      <c r="V11" s="522"/>
      <c r="W11" s="522"/>
      <c r="X11" s="190"/>
      <c r="Z11" s="191"/>
      <c r="AA11" s="191"/>
    </row>
    <row r="12" spans="2:28" ht="74.25" customHeight="1" x14ac:dyDescent="0.2">
      <c r="B12" s="534" t="s">
        <v>16</v>
      </c>
      <c r="C12" s="535"/>
      <c r="D12" s="517" t="s">
        <v>383</v>
      </c>
      <c r="E12" s="517"/>
      <c r="F12" s="517"/>
      <c r="G12" s="517"/>
      <c r="H12" s="517"/>
      <c r="I12" s="518"/>
      <c r="J12" s="649"/>
      <c r="K12" s="650"/>
      <c r="L12" s="651"/>
      <c r="M12" s="192"/>
      <c r="N12" s="536"/>
      <c r="O12" s="537"/>
      <c r="P12" s="538"/>
      <c r="Q12" s="193"/>
      <c r="R12" s="185"/>
      <c r="T12" s="194"/>
      <c r="U12" s="504"/>
      <c r="V12" s="504"/>
      <c r="W12" s="504"/>
      <c r="X12" s="195"/>
      <c r="Z12" s="196"/>
      <c r="AA12" s="197"/>
      <c r="AB12" s="198"/>
    </row>
    <row r="13" spans="2:28" ht="45.95" customHeight="1" x14ac:dyDescent="0.2">
      <c r="B13" s="604" t="s">
        <v>413</v>
      </c>
      <c r="C13" s="605"/>
      <c r="D13" s="512"/>
      <c r="E13" s="512"/>
      <c r="F13" s="512"/>
      <c r="G13" s="512"/>
      <c r="H13" s="512"/>
      <c r="I13" s="513"/>
      <c r="J13" s="649"/>
      <c r="K13" s="650"/>
      <c r="L13" s="651"/>
      <c r="M13" s="262"/>
      <c r="N13" s="606"/>
      <c r="O13" s="607"/>
      <c r="P13" s="608"/>
      <c r="Q13" s="193"/>
      <c r="R13" s="185"/>
      <c r="T13" s="194"/>
      <c r="U13" s="504"/>
      <c r="V13" s="504"/>
      <c r="W13" s="504"/>
      <c r="X13" s="195"/>
      <c r="Z13" s="196"/>
      <c r="AA13" s="197"/>
      <c r="AB13" s="198"/>
    </row>
    <row r="14" spans="2:28" ht="28.5" customHeight="1" x14ac:dyDescent="0.2">
      <c r="B14" s="609" t="s">
        <v>281</v>
      </c>
      <c r="C14" s="610"/>
      <c r="D14" s="610"/>
      <c r="E14" s="610"/>
      <c r="F14" s="610"/>
      <c r="G14" s="610"/>
      <c r="H14" s="610"/>
      <c r="I14" s="611"/>
      <c r="J14" s="500"/>
      <c r="K14" s="652"/>
      <c r="L14" s="501"/>
      <c r="M14" s="192"/>
      <c r="N14" s="606"/>
      <c r="O14" s="607"/>
      <c r="P14" s="608"/>
      <c r="Q14" s="263"/>
      <c r="R14" s="185"/>
      <c r="T14" s="264"/>
      <c r="U14" s="504"/>
      <c r="V14" s="504"/>
      <c r="W14" s="265"/>
      <c r="X14" s="195"/>
      <c r="Y14" s="266"/>
      <c r="Z14" s="196"/>
      <c r="AA14" s="197"/>
      <c r="AB14" s="198"/>
    </row>
    <row r="15" spans="2:28" ht="28.5" customHeight="1" x14ac:dyDescent="0.25">
      <c r="B15" s="598" t="s">
        <v>23</v>
      </c>
      <c r="C15" s="601" t="s">
        <v>24</v>
      </c>
      <c r="D15" s="602" t="s">
        <v>403</v>
      </c>
      <c r="E15" s="602" t="s">
        <v>25</v>
      </c>
      <c r="F15" s="602" t="s">
        <v>26</v>
      </c>
      <c r="G15" s="603" t="s">
        <v>404</v>
      </c>
      <c r="H15" s="602" t="s">
        <v>27</v>
      </c>
      <c r="I15" s="612" t="s">
        <v>28</v>
      </c>
      <c r="J15" s="613"/>
      <c r="K15" s="613"/>
      <c r="L15" s="614"/>
      <c r="M15" s="602" t="s">
        <v>29</v>
      </c>
      <c r="N15" s="602"/>
      <c r="O15" s="618" t="s">
        <v>30</v>
      </c>
      <c r="P15" s="618"/>
      <c r="Q15" s="618"/>
      <c r="T15" s="267"/>
      <c r="U15" s="619"/>
      <c r="V15" s="619"/>
      <c r="X15" s="195"/>
      <c r="Z15" s="196"/>
      <c r="AA15" s="197"/>
      <c r="AB15" s="198"/>
    </row>
    <row r="16" spans="2:28" ht="33.75" customHeight="1" x14ac:dyDescent="0.2">
      <c r="B16" s="599"/>
      <c r="C16" s="601"/>
      <c r="D16" s="602"/>
      <c r="E16" s="602"/>
      <c r="F16" s="602"/>
      <c r="G16" s="602"/>
      <c r="H16" s="602"/>
      <c r="I16" s="615"/>
      <c r="J16" s="616"/>
      <c r="K16" s="616"/>
      <c r="L16" s="617"/>
      <c r="M16" s="602"/>
      <c r="N16" s="602"/>
      <c r="O16" s="602" t="s">
        <v>31</v>
      </c>
      <c r="P16" s="602" t="s">
        <v>32</v>
      </c>
      <c r="Q16" s="601" t="s">
        <v>33</v>
      </c>
      <c r="T16" s="266"/>
      <c r="U16" s="619"/>
      <c r="V16" s="619"/>
      <c r="X16" s="197"/>
      <c r="Z16" s="196"/>
      <c r="AA16" s="197"/>
      <c r="AB16" s="198"/>
    </row>
    <row r="17" spans="2:28" ht="39.75" customHeight="1" x14ac:dyDescent="0.2">
      <c r="B17" s="600"/>
      <c r="C17" s="601"/>
      <c r="D17" s="602"/>
      <c r="E17" s="602"/>
      <c r="F17" s="602"/>
      <c r="G17" s="602"/>
      <c r="H17" s="602"/>
      <c r="I17" s="268" t="s">
        <v>34</v>
      </c>
      <c r="J17" s="268" t="s">
        <v>35</v>
      </c>
      <c r="K17" s="268" t="s">
        <v>36</v>
      </c>
      <c r="L17" s="269" t="s">
        <v>37</v>
      </c>
      <c r="M17" s="268" t="s">
        <v>38</v>
      </c>
      <c r="N17" s="270" t="s">
        <v>39</v>
      </c>
      <c r="O17" s="602"/>
      <c r="P17" s="602"/>
      <c r="Q17" s="601"/>
      <c r="T17" s="266"/>
      <c r="U17" s="619"/>
      <c r="V17" s="619"/>
      <c r="X17" s="197"/>
      <c r="Z17" s="196"/>
      <c r="AA17" s="197"/>
      <c r="AB17" s="198"/>
    </row>
    <row r="18" spans="2:28" ht="33" customHeight="1" x14ac:dyDescent="0.2">
      <c r="B18" s="628" t="s">
        <v>414</v>
      </c>
      <c r="C18" s="644" t="s">
        <v>282</v>
      </c>
      <c r="D18" s="268" t="s">
        <v>93</v>
      </c>
      <c r="E18" s="646" t="s">
        <v>283</v>
      </c>
      <c r="F18" s="278">
        <v>200</v>
      </c>
      <c r="G18" s="268" t="s">
        <v>93</v>
      </c>
      <c r="H18" s="272">
        <v>70000000</v>
      </c>
      <c r="I18" s="272">
        <f>H18</f>
        <v>70000000</v>
      </c>
      <c r="J18" s="273"/>
      <c r="K18" s="274"/>
      <c r="L18" s="273"/>
      <c r="M18" s="625">
        <v>45292</v>
      </c>
      <c r="N18" s="625">
        <v>45656</v>
      </c>
      <c r="O18" s="627">
        <f>+F19/F18</f>
        <v>1</v>
      </c>
      <c r="P18" s="627">
        <f>+H19/H18</f>
        <v>1</v>
      </c>
      <c r="Q18" s="620">
        <f>+(O18*O18)/P18</f>
        <v>1</v>
      </c>
      <c r="T18" s="266"/>
      <c r="U18" s="619"/>
      <c r="V18" s="619"/>
      <c r="X18" s="275"/>
      <c r="Z18" s="196"/>
      <c r="AA18" s="197"/>
      <c r="AB18" s="198"/>
    </row>
    <row r="19" spans="2:28" ht="21.95" customHeight="1" x14ac:dyDescent="0.2">
      <c r="B19" s="628"/>
      <c r="C19" s="645"/>
      <c r="D19" s="268" t="s">
        <v>43</v>
      </c>
      <c r="E19" s="647"/>
      <c r="F19" s="278">
        <v>200</v>
      </c>
      <c r="G19" s="268" t="s">
        <v>44</v>
      </c>
      <c r="H19" s="272">
        <v>70000000</v>
      </c>
      <c r="I19" s="272">
        <f t="shared" ref="I19:I23" si="0">H19</f>
        <v>70000000</v>
      </c>
      <c r="J19" s="273"/>
      <c r="K19" s="274"/>
      <c r="L19" s="273"/>
      <c r="M19" s="626"/>
      <c r="N19" s="626"/>
      <c r="O19" s="627"/>
      <c r="P19" s="627"/>
      <c r="Q19" s="620"/>
      <c r="T19" s="266"/>
      <c r="U19" s="276"/>
      <c r="V19" s="276"/>
      <c r="X19" s="275"/>
      <c r="Z19" s="196"/>
      <c r="AA19" s="197"/>
      <c r="AB19" s="198"/>
    </row>
    <row r="20" spans="2:28" ht="20.100000000000001" customHeight="1" x14ac:dyDescent="0.2">
      <c r="B20" s="628"/>
      <c r="C20" s="629" t="s">
        <v>284</v>
      </c>
      <c r="D20" s="268" t="s">
        <v>93</v>
      </c>
      <c r="E20" s="630" t="s">
        <v>285</v>
      </c>
      <c r="F20" s="278">
        <v>1</v>
      </c>
      <c r="G20" s="268" t="s">
        <v>93</v>
      </c>
      <c r="H20" s="272">
        <v>130000000</v>
      </c>
      <c r="I20" s="272">
        <f t="shared" si="0"/>
        <v>130000000</v>
      </c>
      <c r="J20" s="273"/>
      <c r="K20" s="274"/>
      <c r="L20" s="273"/>
      <c r="M20" s="625">
        <v>45292</v>
      </c>
      <c r="N20" s="625">
        <v>45656</v>
      </c>
      <c r="O20" s="627">
        <f t="shared" ref="O20" si="1">+F21/F20</f>
        <v>1</v>
      </c>
      <c r="P20" s="627">
        <f t="shared" ref="P20" si="2">+H21/H20</f>
        <v>1</v>
      </c>
      <c r="Q20" s="620">
        <f t="shared" ref="Q20" si="3">+(O20*O20)/P20</f>
        <v>1</v>
      </c>
      <c r="T20" s="266"/>
      <c r="U20" s="276"/>
      <c r="V20" s="276"/>
      <c r="X20" s="275"/>
      <c r="Z20" s="196"/>
      <c r="AA20" s="197"/>
      <c r="AB20" s="198"/>
    </row>
    <row r="21" spans="2:28" ht="24" customHeight="1" x14ac:dyDescent="0.2">
      <c r="B21" s="628"/>
      <c r="C21" s="626"/>
      <c r="D21" s="268" t="s">
        <v>43</v>
      </c>
      <c r="E21" s="622"/>
      <c r="F21" s="278">
        <v>1</v>
      </c>
      <c r="G21" s="268" t="s">
        <v>44</v>
      </c>
      <c r="H21" s="272">
        <v>130000000</v>
      </c>
      <c r="I21" s="272">
        <f t="shared" si="0"/>
        <v>130000000</v>
      </c>
      <c r="J21" s="273"/>
      <c r="K21" s="274"/>
      <c r="L21" s="273"/>
      <c r="M21" s="626"/>
      <c r="N21" s="626"/>
      <c r="O21" s="627"/>
      <c r="P21" s="627"/>
      <c r="Q21" s="620"/>
      <c r="T21" s="266"/>
      <c r="U21" s="276"/>
      <c r="V21" s="276"/>
      <c r="X21" s="275"/>
      <c r="Z21" s="196"/>
      <c r="AA21" s="197"/>
      <c r="AB21" s="198"/>
    </row>
    <row r="22" spans="2:28" ht="27" customHeight="1" x14ac:dyDescent="0.2">
      <c r="B22" s="628"/>
      <c r="C22" s="629" t="s">
        <v>286</v>
      </c>
      <c r="D22" s="268" t="s">
        <v>41</v>
      </c>
      <c r="E22" s="630" t="s">
        <v>287</v>
      </c>
      <c r="F22" s="278">
        <v>1</v>
      </c>
      <c r="G22" s="268" t="s">
        <v>41</v>
      </c>
      <c r="H22" s="272">
        <v>90000000</v>
      </c>
      <c r="I22" s="272">
        <f t="shared" si="0"/>
        <v>90000000</v>
      </c>
      <c r="J22" s="273"/>
      <c r="K22" s="274"/>
      <c r="L22" s="273"/>
      <c r="M22" s="625">
        <v>45292</v>
      </c>
      <c r="N22" s="625">
        <v>45656</v>
      </c>
      <c r="O22" s="627">
        <f t="shared" ref="O22" si="4">+F23/F22</f>
        <v>1</v>
      </c>
      <c r="P22" s="627">
        <f t="shared" ref="P22" si="5">+H23/H22</f>
        <v>0.87666666666666671</v>
      </c>
      <c r="Q22" s="620">
        <f t="shared" ref="Q22" si="6">+(O22*O22)/P22</f>
        <v>1.1406844106463878</v>
      </c>
      <c r="X22" s="277"/>
      <c r="Z22" s="196"/>
      <c r="AA22" s="197"/>
      <c r="AB22" s="198"/>
    </row>
    <row r="23" spans="2:28" ht="27" customHeight="1" x14ac:dyDescent="0.2">
      <c r="B23" s="628"/>
      <c r="C23" s="626"/>
      <c r="D23" s="268" t="s">
        <v>43</v>
      </c>
      <c r="E23" s="622"/>
      <c r="F23" s="278">
        <v>1</v>
      </c>
      <c r="G23" s="268" t="s">
        <v>44</v>
      </c>
      <c r="H23" s="272">
        <v>78900000</v>
      </c>
      <c r="I23" s="272">
        <f t="shared" si="0"/>
        <v>78900000</v>
      </c>
      <c r="J23" s="273"/>
      <c r="K23" s="274"/>
      <c r="L23" s="273"/>
      <c r="M23" s="626"/>
      <c r="N23" s="626"/>
      <c r="O23" s="627"/>
      <c r="P23" s="627"/>
      <c r="Q23" s="620"/>
      <c r="X23" s="277"/>
      <c r="Z23" s="196"/>
      <c r="AA23" s="197"/>
      <c r="AB23" s="198"/>
    </row>
    <row r="24" spans="2:28" ht="15" x14ac:dyDescent="0.2">
      <c r="B24" s="539"/>
      <c r="C24" s="609" t="s">
        <v>51</v>
      </c>
      <c r="D24" s="268" t="s">
        <v>41</v>
      </c>
      <c r="E24" s="636"/>
      <c r="F24" s="280"/>
      <c r="G24" s="268" t="s">
        <v>41</v>
      </c>
      <c r="H24" s="281">
        <f>H22+H20+H18</f>
        <v>290000000</v>
      </c>
      <c r="I24" s="281">
        <f>I22+I20+I18</f>
        <v>290000000</v>
      </c>
      <c r="J24" s="273"/>
      <c r="K24" s="273"/>
      <c r="L24" s="273"/>
      <c r="M24" s="273"/>
      <c r="N24" s="283"/>
      <c r="O24" s="638"/>
      <c r="P24" s="638"/>
      <c r="Q24" s="539"/>
    </row>
    <row r="25" spans="2:28" ht="15" x14ac:dyDescent="0.2">
      <c r="B25" s="539"/>
      <c r="C25" s="609"/>
      <c r="D25" s="268" t="s">
        <v>43</v>
      </c>
      <c r="E25" s="637"/>
      <c r="F25" s="280"/>
      <c r="G25" s="268" t="s">
        <v>44</v>
      </c>
      <c r="H25" s="284">
        <f>H23+H21+H19</f>
        <v>278900000</v>
      </c>
      <c r="I25" s="284">
        <f>I23+I21+I19</f>
        <v>278900000</v>
      </c>
      <c r="J25" s="273"/>
      <c r="K25" s="285"/>
      <c r="L25" s="273"/>
      <c r="M25" s="273"/>
      <c r="N25" s="283"/>
      <c r="O25" s="638"/>
      <c r="P25" s="638"/>
      <c r="Q25" s="539"/>
    </row>
    <row r="26" spans="2:28" x14ac:dyDescent="0.2">
      <c r="D26" s="286"/>
      <c r="H26" s="287"/>
      <c r="I26" s="288"/>
      <c r="J26" s="196"/>
      <c r="K26" s="196"/>
      <c r="L26" s="196"/>
      <c r="M26" s="289"/>
      <c r="N26" s="289"/>
      <c r="O26" s="288"/>
      <c r="P26" s="290"/>
      <c r="Q26" s="291"/>
      <c r="R26" s="290"/>
    </row>
    <row r="27" spans="2:28" ht="15" x14ac:dyDescent="0.2">
      <c r="B27" s="556" t="s">
        <v>52</v>
      </c>
      <c r="C27" s="556"/>
      <c r="D27" s="557" t="s">
        <v>53</v>
      </c>
      <c r="E27" s="557"/>
      <c r="F27" s="557"/>
      <c r="G27" s="557"/>
      <c r="H27" s="557"/>
      <c r="I27" s="557"/>
      <c r="J27" s="254" t="s">
        <v>54</v>
      </c>
      <c r="K27" s="557" t="s">
        <v>55</v>
      </c>
      <c r="L27" s="557"/>
      <c r="M27" s="631" t="s">
        <v>56</v>
      </c>
      <c r="N27" s="558"/>
      <c r="O27" s="558"/>
      <c r="P27" s="558"/>
      <c r="Q27" s="558"/>
    </row>
    <row r="28" spans="2:28" ht="33" customHeight="1" x14ac:dyDescent="0.2">
      <c r="B28" s="632" t="s">
        <v>272</v>
      </c>
      <c r="C28" s="633"/>
      <c r="D28" s="612" t="s">
        <v>407</v>
      </c>
      <c r="E28" s="613"/>
      <c r="F28" s="613"/>
      <c r="G28" s="613"/>
      <c r="H28" s="613"/>
      <c r="I28" s="614"/>
      <c r="J28" s="636" t="s">
        <v>273</v>
      </c>
      <c r="K28" s="192" t="s">
        <v>41</v>
      </c>
      <c r="L28" s="292">
        <v>971</v>
      </c>
      <c r="M28" s="497" t="s">
        <v>274</v>
      </c>
      <c r="N28" s="498"/>
      <c r="O28" s="498"/>
      <c r="P28" s="498"/>
      <c r="Q28" s="498"/>
    </row>
    <row r="29" spans="2:28" ht="18" customHeight="1" x14ac:dyDescent="0.2">
      <c r="B29" s="634"/>
      <c r="C29" s="635"/>
      <c r="D29" s="615"/>
      <c r="E29" s="616"/>
      <c r="F29" s="616"/>
      <c r="G29" s="616"/>
      <c r="H29" s="616"/>
      <c r="I29" s="617"/>
      <c r="J29" s="637"/>
      <c r="K29" s="192" t="s">
        <v>43</v>
      </c>
      <c r="L29" s="292">
        <v>889</v>
      </c>
      <c r="M29" s="498"/>
      <c r="N29" s="498"/>
      <c r="O29" s="498"/>
      <c r="P29" s="498"/>
      <c r="Q29" s="498"/>
    </row>
    <row r="30" spans="2:28" ht="18.75" customHeight="1" x14ac:dyDescent="0.2">
      <c r="B30" s="639" t="s">
        <v>275</v>
      </c>
      <c r="C30" s="639"/>
      <c r="D30" s="602" t="s">
        <v>408</v>
      </c>
      <c r="E30" s="602"/>
      <c r="F30" s="602"/>
      <c r="G30" s="602"/>
      <c r="H30" s="602"/>
      <c r="I30" s="602"/>
      <c r="J30" s="639" t="s">
        <v>273</v>
      </c>
      <c r="K30" s="192" t="s">
        <v>41</v>
      </c>
      <c r="L30" s="293">
        <v>778</v>
      </c>
      <c r="M30" s="483" t="s">
        <v>276</v>
      </c>
      <c r="N30" s="483"/>
      <c r="O30" s="483"/>
      <c r="P30" s="483"/>
      <c r="Q30" s="483"/>
    </row>
    <row r="31" spans="2:28" ht="14.25" customHeight="1" x14ac:dyDescent="0.2">
      <c r="B31" s="639"/>
      <c r="C31" s="639"/>
      <c r="D31" s="602"/>
      <c r="E31" s="602"/>
      <c r="F31" s="602"/>
      <c r="G31" s="602"/>
      <c r="H31" s="602"/>
      <c r="I31" s="602"/>
      <c r="J31" s="639"/>
      <c r="K31" s="192" t="s">
        <v>43</v>
      </c>
      <c r="L31" s="293">
        <v>713</v>
      </c>
      <c r="M31" s="483"/>
      <c r="N31" s="483"/>
      <c r="O31" s="483"/>
      <c r="P31" s="483"/>
      <c r="Q31" s="483"/>
    </row>
    <row r="32" spans="2:28" x14ac:dyDescent="0.2">
      <c r="B32" s="639" t="s">
        <v>277</v>
      </c>
      <c r="C32" s="639"/>
      <c r="D32" s="640" t="s">
        <v>409</v>
      </c>
      <c r="E32" s="641"/>
      <c r="F32" s="641"/>
      <c r="G32" s="641"/>
      <c r="H32" s="641"/>
      <c r="I32" s="642"/>
      <c r="J32" s="643" t="s">
        <v>278</v>
      </c>
      <c r="K32" s="192" t="s">
        <v>41</v>
      </c>
      <c r="L32" s="294">
        <v>280</v>
      </c>
      <c r="M32" s="497" t="s">
        <v>279</v>
      </c>
      <c r="N32" s="498"/>
      <c r="O32" s="498"/>
      <c r="P32" s="498"/>
      <c r="Q32" s="498"/>
    </row>
    <row r="33" spans="2:53" ht="27" customHeight="1" x14ac:dyDescent="0.2">
      <c r="B33" s="639"/>
      <c r="C33" s="639"/>
      <c r="D33" s="615"/>
      <c r="E33" s="616"/>
      <c r="F33" s="616"/>
      <c r="G33" s="616"/>
      <c r="H33" s="616"/>
      <c r="I33" s="617"/>
      <c r="J33" s="637"/>
      <c r="K33" s="192" t="s">
        <v>43</v>
      </c>
      <c r="L33" s="294">
        <v>310</v>
      </c>
      <c r="M33" s="498"/>
      <c r="N33" s="498"/>
      <c r="O33" s="498"/>
      <c r="P33" s="498"/>
      <c r="Q33" s="498"/>
    </row>
    <row r="34" spans="2:53" ht="15" customHeight="1" x14ac:dyDescent="0.2">
      <c r="B34" s="477" t="s">
        <v>280</v>
      </c>
      <c r="C34" s="478"/>
      <c r="D34" s="478"/>
      <c r="E34" s="478"/>
      <c r="F34" s="478"/>
      <c r="G34" s="478"/>
      <c r="H34" s="478"/>
      <c r="I34" s="478"/>
      <c r="J34" s="478"/>
      <c r="K34" s="478"/>
      <c r="L34" s="479"/>
      <c r="M34" s="483" t="s">
        <v>59</v>
      </c>
      <c r="N34" s="483"/>
      <c r="O34" s="483"/>
      <c r="P34" s="483"/>
      <c r="Q34" s="483"/>
    </row>
    <row r="35" spans="2:53" ht="83.1" customHeight="1" x14ac:dyDescent="0.2">
      <c r="B35" s="480"/>
      <c r="C35" s="481"/>
      <c r="D35" s="481"/>
      <c r="E35" s="481"/>
      <c r="F35" s="481"/>
      <c r="G35" s="481"/>
      <c r="H35" s="481"/>
      <c r="I35" s="481"/>
      <c r="J35" s="481"/>
      <c r="K35" s="481"/>
      <c r="L35" s="482"/>
      <c r="M35" s="483"/>
      <c r="N35" s="483"/>
      <c r="O35" s="483"/>
      <c r="P35" s="483"/>
      <c r="Q35" s="483"/>
    </row>
    <row r="36" spans="2:53" x14ac:dyDescent="0.2">
      <c r="M36" s="215"/>
      <c r="N36" s="215"/>
    </row>
    <row r="37" spans="2:53" x14ac:dyDescent="0.2"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</row>
    <row r="38" spans="2:53" x14ac:dyDescent="0.2"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</row>
    <row r="39" spans="2:53" x14ac:dyDescent="0.2"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</row>
    <row r="40" spans="2:53" x14ac:dyDescent="0.2"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</row>
    <row r="41" spans="2:53" x14ac:dyDescent="0.2"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</row>
    <row r="42" spans="2:53" x14ac:dyDescent="0.2"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</row>
    <row r="43" spans="2:53" x14ac:dyDescent="0.2"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</row>
    <row r="44" spans="2:53" x14ac:dyDescent="0.2"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</row>
    <row r="45" spans="2:53" x14ac:dyDescent="0.2"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</row>
    <row r="46" spans="2:53" x14ac:dyDescent="0.2"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</row>
    <row r="47" spans="2:53" x14ac:dyDescent="0.2"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</row>
    <row r="48" spans="2:53" x14ac:dyDescent="0.2"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</row>
    <row r="49" spans="18:53" x14ac:dyDescent="0.2"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</row>
    <row r="50" spans="18:53" x14ac:dyDescent="0.2"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</row>
    <row r="51" spans="18:53" x14ac:dyDescent="0.2"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</row>
    <row r="52" spans="18:53" x14ac:dyDescent="0.2"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</row>
    <row r="53" spans="18:53" x14ac:dyDescent="0.2"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</row>
    <row r="54" spans="18:53" x14ac:dyDescent="0.2"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</row>
    <row r="55" spans="18:53" x14ac:dyDescent="0.2"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</row>
    <row r="56" spans="18:53" x14ac:dyDescent="0.2"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</row>
    <row r="57" spans="18:53" x14ac:dyDescent="0.2"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</row>
    <row r="58" spans="18:53" x14ac:dyDescent="0.2"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</row>
    <row r="59" spans="18:53" x14ac:dyDescent="0.2"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</row>
    <row r="60" spans="18:53" x14ac:dyDescent="0.2"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</row>
    <row r="61" spans="18:53" x14ac:dyDescent="0.2"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</row>
    <row r="62" spans="18:53" x14ac:dyDescent="0.2"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</row>
    <row r="63" spans="18:53" x14ac:dyDescent="0.2"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</row>
    <row r="64" spans="18:53" x14ac:dyDescent="0.2"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</row>
    <row r="65" spans="18:53" x14ac:dyDescent="0.2"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</row>
    <row r="66" spans="18:53" x14ac:dyDescent="0.2"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</row>
    <row r="67" spans="18:53" x14ac:dyDescent="0.2"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</row>
    <row r="68" spans="18:53" x14ac:dyDescent="0.2"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</row>
    <row r="69" spans="18:53" x14ac:dyDescent="0.2"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</row>
  </sheetData>
  <mergeCells count="97">
    <mergeCell ref="B34:L35"/>
    <mergeCell ref="M34:Q35"/>
    <mergeCell ref="B30:C31"/>
    <mergeCell ref="D30:I31"/>
    <mergeCell ref="J30:J31"/>
    <mergeCell ref="M30:Q31"/>
    <mergeCell ref="B32:C33"/>
    <mergeCell ref="D32:I33"/>
    <mergeCell ref="J32:J33"/>
    <mergeCell ref="M32:Q33"/>
    <mergeCell ref="B27:C27"/>
    <mergeCell ref="D27:I27"/>
    <mergeCell ref="K27:L27"/>
    <mergeCell ref="M27:Q27"/>
    <mergeCell ref="B28:C29"/>
    <mergeCell ref="D28:I29"/>
    <mergeCell ref="J28:J29"/>
    <mergeCell ref="M28:Q29"/>
    <mergeCell ref="O22:O23"/>
    <mergeCell ref="P22:P23"/>
    <mergeCell ref="Q22:Q23"/>
    <mergeCell ref="B24:B25"/>
    <mergeCell ref="C24:C25"/>
    <mergeCell ref="E24:E25"/>
    <mergeCell ref="O24:O25"/>
    <mergeCell ref="P24:P25"/>
    <mergeCell ref="Q24:Q25"/>
    <mergeCell ref="B18:B23"/>
    <mergeCell ref="C22:C23"/>
    <mergeCell ref="E22:E23"/>
    <mergeCell ref="M22:M23"/>
    <mergeCell ref="N22:N23"/>
    <mergeCell ref="P18:P19"/>
    <mergeCell ref="Q18:Q19"/>
    <mergeCell ref="U18:V18"/>
    <mergeCell ref="C20:C21"/>
    <mergeCell ref="E20:E21"/>
    <mergeCell ref="M20:M21"/>
    <mergeCell ref="N20:N21"/>
    <mergeCell ref="O20:O21"/>
    <mergeCell ref="P20:P21"/>
    <mergeCell ref="Q20:Q21"/>
    <mergeCell ref="C18:C19"/>
    <mergeCell ref="E18:E19"/>
    <mergeCell ref="M18:M19"/>
    <mergeCell ref="N18:N19"/>
    <mergeCell ref="O18:O19"/>
    <mergeCell ref="M15:N16"/>
    <mergeCell ref="O15:Q15"/>
    <mergeCell ref="U15:V15"/>
    <mergeCell ref="O16:O17"/>
    <mergeCell ref="P16:P17"/>
    <mergeCell ref="Q16:Q17"/>
    <mergeCell ref="U16:V16"/>
    <mergeCell ref="U17:V17"/>
    <mergeCell ref="G15:G17"/>
    <mergeCell ref="U12:W12"/>
    <mergeCell ref="B13:C13"/>
    <mergeCell ref="D13:I13"/>
    <mergeCell ref="N13:P13"/>
    <mergeCell ref="U13:W13"/>
    <mergeCell ref="B14:I14"/>
    <mergeCell ref="N14:P14"/>
    <mergeCell ref="U14:V14"/>
    <mergeCell ref="B15:B17"/>
    <mergeCell ref="C15:C17"/>
    <mergeCell ref="D15:D17"/>
    <mergeCell ref="E15:E17"/>
    <mergeCell ref="F15:F17"/>
    <mergeCell ref="H15:H17"/>
    <mergeCell ref="I15:L16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93"/>
  <sheetViews>
    <sheetView zoomScale="70" zoomScaleNormal="70" workbookViewId="0">
      <selection activeCell="B10" sqref="B10:C10"/>
    </sheetView>
  </sheetViews>
  <sheetFormatPr baseColWidth="10" defaultColWidth="12.42578125" defaultRowHeight="14.25" x14ac:dyDescent="0.2"/>
  <cols>
    <col min="1" max="1" width="6.7109375" style="97" customWidth="1"/>
    <col min="2" max="2" width="45.42578125" style="97" customWidth="1"/>
    <col min="3" max="3" width="86.85546875" style="97" customWidth="1"/>
    <col min="4" max="4" width="16.85546875" style="97" customWidth="1"/>
    <col min="5" max="5" width="13.85546875" style="97" customWidth="1"/>
    <col min="6" max="6" width="16.7109375" style="97" customWidth="1"/>
    <col min="7" max="7" width="18" style="97" customWidth="1"/>
    <col min="8" max="8" width="22.85546875" style="97" customWidth="1"/>
    <col min="9" max="9" width="16.42578125" style="97" customWidth="1"/>
    <col min="10" max="10" width="20.85546875" style="97" customWidth="1"/>
    <col min="11" max="11" width="13.42578125" style="97" customWidth="1"/>
    <col min="12" max="12" width="15.85546875" style="97" customWidth="1"/>
    <col min="13" max="13" width="14.85546875" style="99" customWidth="1"/>
    <col min="14" max="14" width="21.140625" style="99" customWidth="1"/>
    <col min="15" max="17" width="16.85546875" style="97" customWidth="1"/>
    <col min="18" max="18" width="16.42578125" style="97" customWidth="1"/>
    <col min="19" max="19" width="12.42578125" style="97"/>
    <col min="20" max="20" width="14.42578125" style="97" customWidth="1"/>
    <col min="21" max="21" width="18.42578125" style="97" customWidth="1"/>
    <col min="22" max="22" width="33.85546875" style="97" customWidth="1"/>
    <col min="23" max="23" width="12.42578125" style="97" hidden="1" customWidth="1"/>
    <col min="24" max="24" width="24.28515625" style="97" customWidth="1"/>
    <col min="25" max="25" width="22.42578125" style="97" customWidth="1"/>
    <col min="26" max="27" width="12.42578125" style="97"/>
    <col min="28" max="28" width="16.85546875" style="97" customWidth="1"/>
    <col min="29" max="29" width="12.42578125" style="97"/>
    <col min="30" max="30" width="30.140625" style="97" customWidth="1"/>
    <col min="31" max="31" width="15.42578125" style="97" customWidth="1"/>
    <col min="32" max="32" width="15.85546875" style="97" customWidth="1"/>
    <col min="33" max="33" width="24.42578125" style="97" customWidth="1"/>
    <col min="34" max="34" width="17.140625" style="97" customWidth="1"/>
    <col min="35" max="16384" width="12.42578125" style="97"/>
  </cols>
  <sheetData>
    <row r="1" spans="2:28" ht="22.5" customHeight="1" x14ac:dyDescent="0.2">
      <c r="M1" s="260"/>
      <c r="N1" s="260"/>
    </row>
    <row r="2" spans="2:28" ht="37.5" customHeight="1" x14ac:dyDescent="0.25">
      <c r="B2" s="539"/>
      <c r="C2" s="539"/>
      <c r="D2" s="540" t="s">
        <v>394</v>
      </c>
      <c r="E2" s="541"/>
      <c r="F2" s="541"/>
      <c r="G2" s="541"/>
      <c r="H2" s="541"/>
      <c r="I2" s="541"/>
      <c r="J2" s="541"/>
      <c r="K2" s="542"/>
      <c r="L2" s="524" t="s">
        <v>395</v>
      </c>
      <c r="M2" s="525"/>
      <c r="N2" s="525"/>
      <c r="O2" s="526"/>
      <c r="P2" s="549"/>
      <c r="Q2" s="550"/>
      <c r="R2" s="183"/>
    </row>
    <row r="3" spans="2:28" ht="37.5" customHeight="1" x14ac:dyDescent="0.25">
      <c r="B3" s="539"/>
      <c r="C3" s="539"/>
      <c r="D3" s="543"/>
      <c r="E3" s="544"/>
      <c r="F3" s="544"/>
      <c r="G3" s="544"/>
      <c r="H3" s="544"/>
      <c r="I3" s="544"/>
      <c r="J3" s="544"/>
      <c r="K3" s="545"/>
      <c r="L3" s="524" t="s">
        <v>396</v>
      </c>
      <c r="M3" s="525"/>
      <c r="N3" s="525"/>
      <c r="O3" s="526"/>
      <c r="P3" s="551"/>
      <c r="Q3" s="552"/>
      <c r="R3" s="183"/>
    </row>
    <row r="4" spans="2:28" ht="33.75" customHeight="1" x14ac:dyDescent="0.25">
      <c r="B4" s="539"/>
      <c r="C4" s="539"/>
      <c r="D4" s="540" t="s">
        <v>397</v>
      </c>
      <c r="E4" s="541"/>
      <c r="F4" s="541"/>
      <c r="G4" s="541"/>
      <c r="H4" s="541"/>
      <c r="I4" s="541"/>
      <c r="J4" s="541"/>
      <c r="K4" s="542"/>
      <c r="L4" s="524" t="s">
        <v>398</v>
      </c>
      <c r="M4" s="525"/>
      <c r="N4" s="525"/>
      <c r="O4" s="526"/>
      <c r="P4" s="551"/>
      <c r="Q4" s="552"/>
      <c r="R4" s="183"/>
    </row>
    <row r="5" spans="2:28" ht="38.25" customHeight="1" x14ac:dyDescent="0.25">
      <c r="B5" s="539"/>
      <c r="C5" s="539"/>
      <c r="D5" s="543"/>
      <c r="E5" s="544"/>
      <c r="F5" s="544"/>
      <c r="G5" s="544"/>
      <c r="H5" s="544"/>
      <c r="I5" s="544"/>
      <c r="J5" s="544"/>
      <c r="K5" s="545"/>
      <c r="L5" s="524" t="s">
        <v>399</v>
      </c>
      <c r="M5" s="525"/>
      <c r="N5" s="525"/>
      <c r="O5" s="526"/>
      <c r="P5" s="553"/>
      <c r="Q5" s="554"/>
      <c r="R5" s="183"/>
    </row>
    <row r="6" spans="2:28" ht="23.25" customHeight="1" x14ac:dyDescent="0.25"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183"/>
    </row>
    <row r="7" spans="2:28" ht="31.5" customHeight="1" x14ac:dyDescent="0.25">
      <c r="B7" s="184" t="s">
        <v>242</v>
      </c>
      <c r="C7" s="184"/>
      <c r="D7" s="524" t="s">
        <v>243</v>
      </c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6"/>
      <c r="R7" s="183"/>
    </row>
    <row r="8" spans="2:28" ht="36" customHeight="1" x14ac:dyDescent="0.25">
      <c r="B8" s="184" t="s">
        <v>3</v>
      </c>
      <c r="C8" s="184"/>
      <c r="D8" s="527" t="s">
        <v>415</v>
      </c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</row>
    <row r="9" spans="2:28" ht="36" customHeight="1" x14ac:dyDescent="0.2">
      <c r="B9" s="510" t="s">
        <v>306</v>
      </c>
      <c r="C9" s="511"/>
      <c r="D9" s="512" t="s">
        <v>376</v>
      </c>
      <c r="E9" s="512"/>
      <c r="F9" s="512"/>
      <c r="G9" s="512"/>
      <c r="H9" s="512"/>
      <c r="I9" s="513"/>
      <c r="J9" s="478" t="s">
        <v>416</v>
      </c>
      <c r="K9" s="478"/>
      <c r="L9" s="479"/>
      <c r="M9" s="531" t="s">
        <v>8</v>
      </c>
      <c r="N9" s="532"/>
      <c r="O9" s="532"/>
      <c r="P9" s="532"/>
      <c r="Q9" s="533"/>
      <c r="R9" s="185"/>
      <c r="T9" s="555"/>
      <c r="U9" s="555"/>
      <c r="V9" s="555"/>
      <c r="W9" s="555"/>
      <c r="X9" s="555"/>
    </row>
    <row r="10" spans="2:28" ht="36" customHeight="1" x14ac:dyDescent="0.2">
      <c r="B10" s="510" t="s">
        <v>308</v>
      </c>
      <c r="C10" s="511"/>
      <c r="D10" s="512" t="s">
        <v>375</v>
      </c>
      <c r="E10" s="512"/>
      <c r="F10" s="512"/>
      <c r="G10" s="512"/>
      <c r="H10" s="512"/>
      <c r="I10" s="513"/>
      <c r="J10" s="529"/>
      <c r="K10" s="529"/>
      <c r="L10" s="530"/>
      <c r="M10" s="186" t="s">
        <v>11</v>
      </c>
      <c r="N10" s="514" t="s">
        <v>12</v>
      </c>
      <c r="O10" s="514"/>
      <c r="P10" s="514"/>
      <c r="Q10" s="186" t="s">
        <v>13</v>
      </c>
      <c r="R10" s="185"/>
      <c r="T10" s="187"/>
      <c r="U10" s="187"/>
      <c r="V10" s="187"/>
      <c r="W10" s="187"/>
      <c r="X10" s="187"/>
    </row>
    <row r="11" spans="2:28" ht="42.95" customHeight="1" x14ac:dyDescent="0.2">
      <c r="B11" s="515" t="s">
        <v>14</v>
      </c>
      <c r="C11" s="516"/>
      <c r="D11" s="517" t="s">
        <v>377</v>
      </c>
      <c r="E11" s="517"/>
      <c r="F11" s="517"/>
      <c r="G11" s="517"/>
      <c r="H11" s="517"/>
      <c r="I11" s="518"/>
      <c r="J11" s="529"/>
      <c r="K11" s="529"/>
      <c r="L11" s="530"/>
      <c r="M11" s="261"/>
      <c r="N11" s="595"/>
      <c r="O11" s="596"/>
      <c r="P11" s="597"/>
      <c r="Q11" s="189"/>
      <c r="R11" s="185"/>
      <c r="T11" s="190"/>
      <c r="U11" s="522"/>
      <c r="V11" s="522"/>
      <c r="W11" s="522"/>
      <c r="X11" s="190"/>
      <c r="Z11" s="191"/>
      <c r="AA11" s="191"/>
    </row>
    <row r="12" spans="2:28" ht="74.25" customHeight="1" x14ac:dyDescent="0.2">
      <c r="B12" s="534" t="s">
        <v>16</v>
      </c>
      <c r="C12" s="535"/>
      <c r="D12" s="517" t="s">
        <v>384</v>
      </c>
      <c r="E12" s="517"/>
      <c r="F12" s="517"/>
      <c r="G12" s="517"/>
      <c r="H12" s="517"/>
      <c r="I12" s="518"/>
      <c r="J12" s="529"/>
      <c r="K12" s="529"/>
      <c r="L12" s="530"/>
      <c r="M12" s="192"/>
      <c r="N12" s="536"/>
      <c r="O12" s="537"/>
      <c r="P12" s="538"/>
      <c r="Q12" s="193"/>
      <c r="R12" s="185"/>
      <c r="T12" s="194"/>
      <c r="U12" s="504"/>
      <c r="V12" s="504"/>
      <c r="W12" s="504"/>
      <c r="X12" s="195"/>
      <c r="Z12" s="196"/>
      <c r="AA12" s="197"/>
      <c r="AB12" s="198"/>
    </row>
    <row r="13" spans="2:28" ht="45.95" customHeight="1" x14ac:dyDescent="0.2">
      <c r="B13" s="604" t="s">
        <v>417</v>
      </c>
      <c r="C13" s="605"/>
      <c r="D13" s="512"/>
      <c r="E13" s="512"/>
      <c r="F13" s="512"/>
      <c r="G13" s="512"/>
      <c r="H13" s="512"/>
      <c r="I13" s="513"/>
      <c r="J13" s="529"/>
      <c r="K13" s="529"/>
      <c r="L13" s="530"/>
      <c r="M13" s="262"/>
      <c r="N13" s="606"/>
      <c r="O13" s="607"/>
      <c r="P13" s="608"/>
      <c r="Q13" s="193"/>
      <c r="R13" s="185"/>
      <c r="T13" s="194"/>
      <c r="U13" s="504"/>
      <c r="V13" s="504"/>
      <c r="W13" s="504"/>
      <c r="X13" s="195"/>
      <c r="Z13" s="196"/>
      <c r="AA13" s="197"/>
      <c r="AB13" s="198"/>
    </row>
    <row r="14" spans="2:28" ht="28.5" customHeight="1" x14ac:dyDescent="0.2">
      <c r="B14" s="653" t="s">
        <v>244</v>
      </c>
      <c r="C14" s="654"/>
      <c r="D14" s="654"/>
      <c r="E14" s="654"/>
      <c r="F14" s="654"/>
      <c r="G14" s="654"/>
      <c r="H14" s="654"/>
      <c r="I14" s="655"/>
      <c r="J14" s="529"/>
      <c r="K14" s="529"/>
      <c r="L14" s="530"/>
      <c r="M14" s="192"/>
      <c r="N14" s="606"/>
      <c r="O14" s="607"/>
      <c r="P14" s="608"/>
      <c r="Q14" s="263"/>
      <c r="R14" s="185"/>
      <c r="T14" s="264"/>
      <c r="U14" s="504"/>
      <c r="V14" s="504"/>
      <c r="W14" s="265"/>
      <c r="X14" s="195"/>
      <c r="Y14" s="266"/>
      <c r="Z14" s="196"/>
      <c r="AA14" s="197"/>
      <c r="AB14" s="198"/>
    </row>
    <row r="15" spans="2:28" ht="28.5" customHeight="1" x14ac:dyDescent="0.2">
      <c r="B15" s="653" t="s">
        <v>245</v>
      </c>
      <c r="C15" s="654"/>
      <c r="D15" s="654"/>
      <c r="E15" s="654"/>
      <c r="F15" s="654"/>
      <c r="G15" s="654"/>
      <c r="H15" s="654"/>
      <c r="I15" s="654"/>
      <c r="J15" s="529"/>
      <c r="K15" s="529"/>
      <c r="L15" s="530"/>
      <c r="M15" s="192"/>
      <c r="N15" s="295"/>
      <c r="O15" s="296"/>
      <c r="P15" s="297"/>
      <c r="Q15" s="263"/>
      <c r="R15" s="185"/>
      <c r="T15" s="264"/>
      <c r="U15" s="265"/>
      <c r="V15" s="265"/>
      <c r="W15" s="265"/>
      <c r="X15" s="195"/>
      <c r="Y15" s="266"/>
      <c r="Z15" s="196"/>
      <c r="AA15" s="197"/>
      <c r="AB15" s="198"/>
    </row>
    <row r="16" spans="2:28" ht="28.5" customHeight="1" x14ac:dyDescent="0.2">
      <c r="B16" s="653" t="s">
        <v>246</v>
      </c>
      <c r="C16" s="654"/>
      <c r="D16" s="654"/>
      <c r="E16" s="654"/>
      <c r="F16" s="654"/>
      <c r="G16" s="654"/>
      <c r="H16" s="654"/>
      <c r="I16" s="654"/>
      <c r="J16" s="481"/>
      <c r="K16" s="481"/>
      <c r="L16" s="482"/>
      <c r="M16" s="192"/>
      <c r="N16" s="295"/>
      <c r="O16" s="296"/>
      <c r="P16" s="297"/>
      <c r="Q16" s="263"/>
      <c r="R16" s="185"/>
      <c r="T16" s="264"/>
      <c r="U16" s="265"/>
      <c r="V16" s="265"/>
      <c r="W16" s="265"/>
      <c r="X16" s="195"/>
      <c r="Y16" s="266"/>
      <c r="Z16" s="196"/>
      <c r="AA16" s="197"/>
      <c r="AB16" s="198"/>
    </row>
    <row r="17" spans="2:28" ht="28.5" customHeight="1" x14ac:dyDescent="0.25">
      <c r="B17" s="598" t="s">
        <v>23</v>
      </c>
      <c r="C17" s="601" t="s">
        <v>24</v>
      </c>
      <c r="D17" s="602" t="s">
        <v>403</v>
      </c>
      <c r="E17" s="602" t="s">
        <v>25</v>
      </c>
      <c r="F17" s="602" t="s">
        <v>26</v>
      </c>
      <c r="G17" s="603" t="s">
        <v>404</v>
      </c>
      <c r="H17" s="602" t="s">
        <v>27</v>
      </c>
      <c r="I17" s="612" t="s">
        <v>28</v>
      </c>
      <c r="J17" s="613"/>
      <c r="K17" s="613"/>
      <c r="L17" s="614"/>
      <c r="M17" s="602" t="s">
        <v>29</v>
      </c>
      <c r="N17" s="602"/>
      <c r="O17" s="618" t="s">
        <v>30</v>
      </c>
      <c r="P17" s="618"/>
      <c r="Q17" s="618"/>
      <c r="T17" s="267"/>
      <c r="U17" s="619"/>
      <c r="V17" s="619"/>
      <c r="X17" s="195"/>
      <c r="Z17" s="196"/>
      <c r="AA17" s="197"/>
      <c r="AB17" s="198"/>
    </row>
    <row r="18" spans="2:28" ht="33.75" customHeight="1" x14ac:dyDescent="0.2">
      <c r="B18" s="599"/>
      <c r="C18" s="601"/>
      <c r="D18" s="602"/>
      <c r="E18" s="602"/>
      <c r="F18" s="602"/>
      <c r="G18" s="602"/>
      <c r="H18" s="602"/>
      <c r="I18" s="615"/>
      <c r="J18" s="616"/>
      <c r="K18" s="616"/>
      <c r="L18" s="617"/>
      <c r="M18" s="602"/>
      <c r="N18" s="602"/>
      <c r="O18" s="602" t="s">
        <v>31</v>
      </c>
      <c r="P18" s="602" t="s">
        <v>32</v>
      </c>
      <c r="Q18" s="601" t="s">
        <v>33</v>
      </c>
      <c r="T18" s="266"/>
      <c r="U18" s="619"/>
      <c r="V18" s="619"/>
      <c r="X18" s="197"/>
      <c r="Z18" s="196"/>
      <c r="AA18" s="197"/>
      <c r="AB18" s="198"/>
    </row>
    <row r="19" spans="2:28" ht="39.75" customHeight="1" x14ac:dyDescent="0.2">
      <c r="B19" s="600"/>
      <c r="C19" s="601"/>
      <c r="D19" s="602"/>
      <c r="E19" s="602"/>
      <c r="F19" s="602"/>
      <c r="G19" s="602"/>
      <c r="H19" s="602"/>
      <c r="I19" s="268" t="s">
        <v>34</v>
      </c>
      <c r="J19" s="268" t="s">
        <v>35</v>
      </c>
      <c r="K19" s="268" t="s">
        <v>36</v>
      </c>
      <c r="L19" s="269" t="s">
        <v>37</v>
      </c>
      <c r="M19" s="268" t="s">
        <v>38</v>
      </c>
      <c r="N19" s="270" t="s">
        <v>39</v>
      </c>
      <c r="O19" s="602"/>
      <c r="P19" s="602"/>
      <c r="Q19" s="601"/>
      <c r="T19" s="266"/>
      <c r="U19" s="619"/>
      <c r="V19" s="619"/>
      <c r="X19" s="197"/>
      <c r="Z19" s="196"/>
      <c r="AA19" s="197"/>
      <c r="AB19" s="198"/>
    </row>
    <row r="20" spans="2:28" ht="33" customHeight="1" x14ac:dyDescent="0.2">
      <c r="B20" s="628" t="s">
        <v>418</v>
      </c>
      <c r="C20" s="629" t="s">
        <v>247</v>
      </c>
      <c r="D20" s="268" t="s">
        <v>93</v>
      </c>
      <c r="E20" s="630" t="s">
        <v>248</v>
      </c>
      <c r="F20" s="278">
        <v>10</v>
      </c>
      <c r="G20" s="268" t="s">
        <v>93</v>
      </c>
      <c r="H20" s="272">
        <v>16583333</v>
      </c>
      <c r="I20" s="272">
        <v>16583333</v>
      </c>
      <c r="J20" s="273"/>
      <c r="K20" s="274"/>
      <c r="L20" s="273"/>
      <c r="M20" s="625">
        <v>45292</v>
      </c>
      <c r="N20" s="625">
        <v>45656</v>
      </c>
      <c r="O20" s="627">
        <f>+F21/F20</f>
        <v>1</v>
      </c>
      <c r="P20" s="627">
        <f>+H21/H20</f>
        <v>0.99849246228125554</v>
      </c>
      <c r="Q20" s="620">
        <f>+(O20*O20)/P20</f>
        <v>1.0015098138200265</v>
      </c>
      <c r="T20" s="266"/>
      <c r="U20" s="619"/>
      <c r="V20" s="619"/>
      <c r="X20" s="275"/>
      <c r="Z20" s="196"/>
      <c r="AA20" s="197"/>
      <c r="AB20" s="198"/>
    </row>
    <row r="21" spans="2:28" ht="21.95" customHeight="1" x14ac:dyDescent="0.2">
      <c r="B21" s="628"/>
      <c r="C21" s="626"/>
      <c r="D21" s="268" t="s">
        <v>43</v>
      </c>
      <c r="E21" s="622"/>
      <c r="F21" s="278">
        <v>10</v>
      </c>
      <c r="G21" s="268" t="s">
        <v>44</v>
      </c>
      <c r="H21" s="272">
        <v>16558333</v>
      </c>
      <c r="I21" s="272">
        <f>H21</f>
        <v>16558333</v>
      </c>
      <c r="J21" s="273"/>
      <c r="K21" s="274"/>
      <c r="L21" s="273"/>
      <c r="M21" s="626"/>
      <c r="N21" s="626"/>
      <c r="O21" s="627"/>
      <c r="P21" s="627"/>
      <c r="Q21" s="620"/>
      <c r="T21" s="266"/>
      <c r="U21" s="276"/>
      <c r="V21" s="276"/>
      <c r="X21" s="275"/>
      <c r="Z21" s="196"/>
      <c r="AA21" s="197"/>
      <c r="AB21" s="198"/>
    </row>
    <row r="22" spans="2:28" ht="20.100000000000001" customHeight="1" x14ac:dyDescent="0.2">
      <c r="B22" s="628"/>
      <c r="C22" s="629" t="s">
        <v>249</v>
      </c>
      <c r="D22" s="268" t="s">
        <v>93</v>
      </c>
      <c r="E22" s="630" t="s">
        <v>250</v>
      </c>
      <c r="F22" s="278">
        <v>1</v>
      </c>
      <c r="G22" s="268" t="s">
        <v>93</v>
      </c>
      <c r="H22" s="272">
        <v>16233333</v>
      </c>
      <c r="I22" s="272">
        <v>16233333</v>
      </c>
      <c r="J22" s="273"/>
      <c r="K22" s="274"/>
      <c r="L22" s="273"/>
      <c r="M22" s="625">
        <v>45292</v>
      </c>
      <c r="N22" s="625">
        <v>45656</v>
      </c>
      <c r="O22" s="627">
        <f t="shared" ref="O22" si="0">+F23/F22</f>
        <v>1</v>
      </c>
      <c r="P22" s="627">
        <f t="shared" ref="P22" si="1">+H23/H22</f>
        <v>1.000000061601644</v>
      </c>
      <c r="Q22" s="620">
        <f t="shared" ref="Q22" si="2">+(O22*O22)/P22</f>
        <v>0.99999993839835977</v>
      </c>
      <c r="T22" s="266"/>
      <c r="U22" s="276"/>
      <c r="V22" s="276"/>
      <c r="X22" s="275"/>
      <c r="Z22" s="196"/>
      <c r="AA22" s="197"/>
      <c r="AB22" s="198"/>
    </row>
    <row r="23" spans="2:28" ht="24" customHeight="1" x14ac:dyDescent="0.2">
      <c r="B23" s="628"/>
      <c r="C23" s="626"/>
      <c r="D23" s="268" t="s">
        <v>43</v>
      </c>
      <c r="E23" s="622"/>
      <c r="F23" s="278">
        <v>1</v>
      </c>
      <c r="G23" s="268" t="s">
        <v>44</v>
      </c>
      <c r="H23" s="272">
        <v>16233334</v>
      </c>
      <c r="I23" s="272">
        <f>H23</f>
        <v>16233334</v>
      </c>
      <c r="J23" s="273"/>
      <c r="K23" s="274"/>
      <c r="L23" s="273"/>
      <c r="M23" s="626"/>
      <c r="N23" s="626"/>
      <c r="O23" s="627"/>
      <c r="P23" s="627"/>
      <c r="Q23" s="620"/>
      <c r="T23" s="266"/>
      <c r="U23" s="276"/>
      <c r="V23" s="276"/>
      <c r="X23" s="275"/>
      <c r="Z23" s="196"/>
      <c r="AA23" s="197"/>
      <c r="AB23" s="198"/>
    </row>
    <row r="24" spans="2:28" ht="27" customHeight="1" x14ac:dyDescent="0.2">
      <c r="B24" s="628"/>
      <c r="C24" s="629" t="s">
        <v>251</v>
      </c>
      <c r="D24" s="268" t="s">
        <v>41</v>
      </c>
      <c r="E24" s="630" t="s">
        <v>252</v>
      </c>
      <c r="F24" s="278">
        <v>1</v>
      </c>
      <c r="G24" s="268" t="s">
        <v>41</v>
      </c>
      <c r="H24" s="272">
        <v>16183333</v>
      </c>
      <c r="I24" s="272">
        <v>16183333</v>
      </c>
      <c r="J24" s="273"/>
      <c r="K24" s="274"/>
      <c r="L24" s="273"/>
      <c r="M24" s="625">
        <v>45292</v>
      </c>
      <c r="N24" s="625">
        <v>45656</v>
      </c>
      <c r="O24" s="627">
        <f t="shared" ref="O24" si="3">+F25/F24</f>
        <v>1</v>
      </c>
      <c r="P24" s="627">
        <f t="shared" ref="P24" si="4">+H25/H24</f>
        <v>1</v>
      </c>
      <c r="Q24" s="620">
        <f t="shared" ref="Q24" si="5">+(O24*O24)/P24</f>
        <v>1</v>
      </c>
      <c r="X24" s="277"/>
      <c r="Z24" s="196"/>
      <c r="AA24" s="197"/>
      <c r="AB24" s="198"/>
    </row>
    <row r="25" spans="2:28" ht="27" customHeight="1" x14ac:dyDescent="0.2">
      <c r="B25" s="628"/>
      <c r="C25" s="626"/>
      <c r="D25" s="268" t="s">
        <v>43</v>
      </c>
      <c r="E25" s="622"/>
      <c r="F25" s="278">
        <v>1</v>
      </c>
      <c r="G25" s="268" t="s">
        <v>44</v>
      </c>
      <c r="H25" s="272">
        <v>16183333</v>
      </c>
      <c r="I25" s="272">
        <f>H25</f>
        <v>16183333</v>
      </c>
      <c r="J25" s="273"/>
      <c r="K25" s="274"/>
      <c r="L25" s="273"/>
      <c r="M25" s="626"/>
      <c r="N25" s="626"/>
      <c r="O25" s="627"/>
      <c r="P25" s="627"/>
      <c r="Q25" s="620"/>
      <c r="X25" s="277"/>
      <c r="Z25" s="196"/>
      <c r="AA25" s="197"/>
      <c r="AB25" s="198"/>
    </row>
    <row r="26" spans="2:28" ht="21" customHeight="1" x14ac:dyDescent="0.2">
      <c r="B26" s="628" t="s">
        <v>419</v>
      </c>
      <c r="C26" s="621" t="s">
        <v>253</v>
      </c>
      <c r="D26" s="268" t="s">
        <v>41</v>
      </c>
      <c r="E26" s="630" t="s">
        <v>254</v>
      </c>
      <c r="F26" s="278">
        <v>1</v>
      </c>
      <c r="G26" s="268" t="s">
        <v>41</v>
      </c>
      <c r="H26" s="272">
        <v>10000000</v>
      </c>
      <c r="I26" s="272">
        <v>10000000</v>
      </c>
      <c r="J26" s="273"/>
      <c r="K26" s="274"/>
      <c r="L26" s="273"/>
      <c r="M26" s="625">
        <v>45292</v>
      </c>
      <c r="N26" s="625">
        <v>45656</v>
      </c>
      <c r="O26" s="627">
        <f t="shared" ref="O26" si="6">+F27/F26</f>
        <v>1</v>
      </c>
      <c r="P26" s="627">
        <f t="shared" ref="P26" si="7">+H27/H26</f>
        <v>1</v>
      </c>
      <c r="Q26" s="620">
        <f t="shared" ref="Q26" si="8">+(O26*O26)/P26</f>
        <v>1</v>
      </c>
      <c r="X26" s="277"/>
    </row>
    <row r="27" spans="2:28" ht="19.5" customHeight="1" x14ac:dyDescent="0.2">
      <c r="B27" s="628"/>
      <c r="C27" s="622"/>
      <c r="D27" s="268" t="s">
        <v>43</v>
      </c>
      <c r="E27" s="622"/>
      <c r="F27" s="278">
        <v>1</v>
      </c>
      <c r="G27" s="268" t="s">
        <v>44</v>
      </c>
      <c r="H27" s="272">
        <v>10000000</v>
      </c>
      <c r="I27" s="272">
        <f>H27</f>
        <v>10000000</v>
      </c>
      <c r="J27" s="273"/>
      <c r="K27" s="274"/>
      <c r="L27" s="273"/>
      <c r="M27" s="626"/>
      <c r="N27" s="626"/>
      <c r="O27" s="627"/>
      <c r="P27" s="627"/>
      <c r="Q27" s="620"/>
      <c r="AB27" s="198"/>
    </row>
    <row r="28" spans="2:28" ht="19.5" customHeight="1" x14ac:dyDescent="0.2">
      <c r="B28" s="628"/>
      <c r="C28" s="621" t="s">
        <v>255</v>
      </c>
      <c r="D28" s="268" t="s">
        <v>41</v>
      </c>
      <c r="E28" s="623" t="s">
        <v>256</v>
      </c>
      <c r="F28" s="271">
        <v>1</v>
      </c>
      <c r="G28" s="268" t="s">
        <v>93</v>
      </c>
      <c r="H28" s="272">
        <v>37000000</v>
      </c>
      <c r="I28" s="272">
        <v>37000000</v>
      </c>
      <c r="J28" s="273"/>
      <c r="K28" s="274"/>
      <c r="L28" s="273"/>
      <c r="M28" s="625">
        <v>45292</v>
      </c>
      <c r="N28" s="625">
        <v>45656</v>
      </c>
      <c r="O28" s="627">
        <f t="shared" ref="O28" si="9">+F29/F28</f>
        <v>1</v>
      </c>
      <c r="P28" s="627">
        <f t="shared" ref="P28" si="10">+H29/H28</f>
        <v>1</v>
      </c>
      <c r="Q28" s="620">
        <f t="shared" ref="Q28" si="11">+(O28*O28)/P28</f>
        <v>1</v>
      </c>
      <c r="AB28" s="198"/>
    </row>
    <row r="29" spans="2:28" ht="19.5" customHeight="1" x14ac:dyDescent="0.2">
      <c r="B29" s="628"/>
      <c r="C29" s="622"/>
      <c r="D29" s="268" t="s">
        <v>43</v>
      </c>
      <c r="E29" s="624"/>
      <c r="F29" s="271">
        <v>1</v>
      </c>
      <c r="G29" s="268" t="s">
        <v>44</v>
      </c>
      <c r="H29" s="272">
        <v>37000000</v>
      </c>
      <c r="I29" s="272">
        <f>H29</f>
        <v>37000000</v>
      </c>
      <c r="J29" s="273"/>
      <c r="K29" s="274"/>
      <c r="L29" s="273"/>
      <c r="M29" s="626"/>
      <c r="N29" s="626"/>
      <c r="O29" s="627"/>
      <c r="P29" s="627"/>
      <c r="Q29" s="620"/>
      <c r="AB29" s="198"/>
    </row>
    <row r="30" spans="2:28" ht="19.5" customHeight="1" x14ac:dyDescent="0.2">
      <c r="B30" s="628"/>
      <c r="C30" s="621" t="s">
        <v>257</v>
      </c>
      <c r="D30" s="268" t="s">
        <v>41</v>
      </c>
      <c r="E30" s="623" t="s">
        <v>258</v>
      </c>
      <c r="F30" s="271">
        <v>6</v>
      </c>
      <c r="G30" s="268" t="s">
        <v>93</v>
      </c>
      <c r="H30" s="272">
        <v>11050000</v>
      </c>
      <c r="I30" s="272">
        <v>11050000</v>
      </c>
      <c r="J30" s="273"/>
      <c r="K30" s="274"/>
      <c r="L30" s="273"/>
      <c r="M30" s="625">
        <v>45292</v>
      </c>
      <c r="N30" s="625">
        <v>45656</v>
      </c>
      <c r="O30" s="627">
        <f t="shared" ref="O30" si="12">+F31/F30</f>
        <v>1</v>
      </c>
      <c r="P30" s="627">
        <f t="shared" ref="P30" si="13">+H31/H30</f>
        <v>1</v>
      </c>
      <c r="Q30" s="620">
        <f t="shared" ref="Q30" si="14">+(O30*O30)/P30</f>
        <v>1</v>
      </c>
      <c r="AB30" s="198"/>
    </row>
    <row r="31" spans="2:28" ht="19.5" customHeight="1" x14ac:dyDescent="0.2">
      <c r="B31" s="628"/>
      <c r="C31" s="622"/>
      <c r="D31" s="268" t="s">
        <v>43</v>
      </c>
      <c r="E31" s="624"/>
      <c r="F31" s="271">
        <v>6</v>
      </c>
      <c r="G31" s="268" t="s">
        <v>44</v>
      </c>
      <c r="H31" s="272">
        <v>11050000</v>
      </c>
      <c r="I31" s="272">
        <f>H31</f>
        <v>11050000</v>
      </c>
      <c r="J31" s="273"/>
      <c r="K31" s="274"/>
      <c r="L31" s="273"/>
      <c r="M31" s="626"/>
      <c r="N31" s="626"/>
      <c r="O31" s="627"/>
      <c r="P31" s="627"/>
      <c r="Q31" s="620"/>
      <c r="AB31" s="198"/>
    </row>
    <row r="32" spans="2:28" ht="19.5" customHeight="1" x14ac:dyDescent="0.2">
      <c r="B32" s="628"/>
      <c r="C32" s="629" t="s">
        <v>259</v>
      </c>
      <c r="D32" s="268" t="s">
        <v>41</v>
      </c>
      <c r="E32" s="623" t="s">
        <v>260</v>
      </c>
      <c r="F32" s="271">
        <v>350</v>
      </c>
      <c r="G32" s="268" t="s">
        <v>93</v>
      </c>
      <c r="H32" s="272">
        <v>50000000</v>
      </c>
      <c r="I32" s="272">
        <v>50000000</v>
      </c>
      <c r="J32" s="273"/>
      <c r="K32" s="274"/>
      <c r="L32" s="273"/>
      <c r="M32" s="625">
        <v>45292</v>
      </c>
      <c r="N32" s="625">
        <v>45656</v>
      </c>
      <c r="O32" s="627">
        <f t="shared" ref="O32" si="15">+F33/F32</f>
        <v>1</v>
      </c>
      <c r="P32" s="627">
        <f t="shared" ref="P32" si="16">+H33/H32</f>
        <v>0.96765330000000005</v>
      </c>
      <c r="Q32" s="620">
        <f t="shared" ref="Q32" si="17">+(O32*O32)/P32</f>
        <v>1.0334279850024797</v>
      </c>
      <c r="AB32" s="198"/>
    </row>
    <row r="33" spans="2:28" ht="19.5" customHeight="1" x14ac:dyDescent="0.2">
      <c r="B33" s="628"/>
      <c r="C33" s="624"/>
      <c r="D33" s="268" t="s">
        <v>43</v>
      </c>
      <c r="E33" s="624"/>
      <c r="F33" s="271">
        <v>350</v>
      </c>
      <c r="G33" s="268" t="s">
        <v>44</v>
      </c>
      <c r="H33" s="272">
        <v>48382665</v>
      </c>
      <c r="I33" s="272">
        <f>H33</f>
        <v>48382665</v>
      </c>
      <c r="J33" s="273"/>
      <c r="K33" s="274"/>
      <c r="L33" s="273"/>
      <c r="M33" s="626"/>
      <c r="N33" s="626"/>
      <c r="O33" s="627"/>
      <c r="P33" s="627"/>
      <c r="Q33" s="620"/>
      <c r="AB33" s="198"/>
    </row>
    <row r="34" spans="2:28" ht="25.5" customHeight="1" x14ac:dyDescent="0.2">
      <c r="B34" s="628"/>
      <c r="C34" s="656" t="s">
        <v>261</v>
      </c>
      <c r="D34" s="268" t="s">
        <v>41</v>
      </c>
      <c r="E34" s="623" t="s">
        <v>262</v>
      </c>
      <c r="F34" s="271">
        <v>1</v>
      </c>
      <c r="G34" s="268" t="s">
        <v>41</v>
      </c>
      <c r="H34" s="272">
        <v>25000000</v>
      </c>
      <c r="I34" s="272">
        <f>H34</f>
        <v>25000000</v>
      </c>
      <c r="J34" s="273"/>
      <c r="K34" s="274"/>
      <c r="L34" s="273"/>
      <c r="M34" s="625">
        <v>45292</v>
      </c>
      <c r="N34" s="625">
        <v>45656</v>
      </c>
      <c r="O34" s="627">
        <f t="shared" ref="O34" si="18">+F35/F34</f>
        <v>1</v>
      </c>
      <c r="P34" s="627">
        <f t="shared" ref="P34" si="19">+H35/H34</f>
        <v>0.38933328</v>
      </c>
      <c r="Q34" s="620">
        <f t="shared" ref="Q34" si="20">+(O34*O34)/P34</f>
        <v>2.5684935025333564</v>
      </c>
    </row>
    <row r="35" spans="2:28" ht="24" customHeight="1" x14ac:dyDescent="0.2">
      <c r="B35" s="628"/>
      <c r="C35" s="622"/>
      <c r="D35" s="268" t="s">
        <v>43</v>
      </c>
      <c r="E35" s="624"/>
      <c r="F35" s="271">
        <v>1</v>
      </c>
      <c r="G35" s="268" t="s">
        <v>44</v>
      </c>
      <c r="H35" s="272">
        <v>9733332</v>
      </c>
      <c r="I35" s="272">
        <f>H35</f>
        <v>9733332</v>
      </c>
      <c r="J35" s="273"/>
      <c r="K35" s="274"/>
      <c r="L35" s="273"/>
      <c r="M35" s="626"/>
      <c r="N35" s="626"/>
      <c r="O35" s="627"/>
      <c r="P35" s="627"/>
      <c r="Q35" s="620"/>
    </row>
    <row r="36" spans="2:28" ht="33.950000000000003" customHeight="1" x14ac:dyDescent="0.2">
      <c r="B36" s="628" t="s">
        <v>420</v>
      </c>
      <c r="C36" s="656" t="s">
        <v>263</v>
      </c>
      <c r="D36" s="268" t="s">
        <v>41</v>
      </c>
      <c r="E36" s="623" t="s">
        <v>256</v>
      </c>
      <c r="F36" s="271">
        <v>1</v>
      </c>
      <c r="G36" s="268" t="s">
        <v>41</v>
      </c>
      <c r="H36" s="272">
        <v>60000000</v>
      </c>
      <c r="I36" s="272">
        <f>H36</f>
        <v>60000000</v>
      </c>
      <c r="J36" s="273"/>
      <c r="K36" s="274"/>
      <c r="L36" s="298"/>
      <c r="M36" s="625">
        <v>45292</v>
      </c>
      <c r="N36" s="625">
        <v>45656</v>
      </c>
      <c r="O36" s="627">
        <f t="shared" ref="O36" si="21">+F37/F36</f>
        <v>1</v>
      </c>
      <c r="P36" s="627">
        <f t="shared" ref="P36" si="22">+H37/H36</f>
        <v>0.5101971666666667</v>
      </c>
      <c r="Q36" s="620">
        <f t="shared" ref="Q36" si="23">+(O36*O36)/P36</f>
        <v>1.9600265648933761</v>
      </c>
    </row>
    <row r="37" spans="2:28" ht="15" x14ac:dyDescent="0.2">
      <c r="B37" s="628"/>
      <c r="C37" s="622"/>
      <c r="D37" s="268" t="s">
        <v>43</v>
      </c>
      <c r="E37" s="624"/>
      <c r="F37" s="271">
        <v>1</v>
      </c>
      <c r="G37" s="268" t="s">
        <v>44</v>
      </c>
      <c r="H37" s="272">
        <v>30611830</v>
      </c>
      <c r="I37" s="272">
        <f>H37</f>
        <v>30611830</v>
      </c>
      <c r="J37" s="273"/>
      <c r="K37" s="274"/>
      <c r="L37" s="273"/>
      <c r="M37" s="626"/>
      <c r="N37" s="626"/>
      <c r="O37" s="627"/>
      <c r="P37" s="627"/>
      <c r="Q37" s="620"/>
    </row>
    <row r="38" spans="2:28" ht="15" x14ac:dyDescent="0.2">
      <c r="B38" s="628"/>
      <c r="C38" s="656" t="s">
        <v>264</v>
      </c>
      <c r="D38" s="268" t="s">
        <v>41</v>
      </c>
      <c r="E38" s="623" t="s">
        <v>260</v>
      </c>
      <c r="F38" s="271">
        <v>50</v>
      </c>
      <c r="G38" s="268" t="s">
        <v>93</v>
      </c>
      <c r="H38" s="272">
        <v>10000000</v>
      </c>
      <c r="I38" s="272">
        <v>10000000</v>
      </c>
      <c r="J38" s="273"/>
      <c r="K38" s="274"/>
      <c r="L38" s="273"/>
      <c r="M38" s="625">
        <v>45292</v>
      </c>
      <c r="N38" s="625">
        <v>45656</v>
      </c>
      <c r="O38" s="627">
        <f t="shared" ref="O38" si="24">+F39/F38</f>
        <v>1</v>
      </c>
      <c r="P38" s="627">
        <f t="shared" ref="P38" si="25">+H39/H38</f>
        <v>1</v>
      </c>
      <c r="Q38" s="620">
        <f t="shared" ref="Q38" si="26">+(O38*O38)/P38</f>
        <v>1</v>
      </c>
    </row>
    <row r="39" spans="2:28" ht="15" x14ac:dyDescent="0.2">
      <c r="B39" s="628"/>
      <c r="C39" s="622"/>
      <c r="D39" s="268" t="s">
        <v>43</v>
      </c>
      <c r="E39" s="624"/>
      <c r="F39" s="271">
        <v>50</v>
      </c>
      <c r="G39" s="268" t="s">
        <v>44</v>
      </c>
      <c r="H39" s="272">
        <v>10000000</v>
      </c>
      <c r="I39" s="272">
        <f>H39</f>
        <v>10000000</v>
      </c>
      <c r="J39" s="273"/>
      <c r="K39" s="274"/>
      <c r="L39" s="273"/>
      <c r="M39" s="626"/>
      <c r="N39" s="626"/>
      <c r="O39" s="627"/>
      <c r="P39" s="627"/>
      <c r="Q39" s="620"/>
    </row>
    <row r="40" spans="2:28" ht="18" customHeight="1" x14ac:dyDescent="0.2">
      <c r="B40" s="628"/>
      <c r="C40" s="656" t="s">
        <v>265</v>
      </c>
      <c r="D40" s="268" t="s">
        <v>41</v>
      </c>
      <c r="E40" s="623" t="s">
        <v>266</v>
      </c>
      <c r="F40" s="271">
        <v>1</v>
      </c>
      <c r="G40" s="268" t="s">
        <v>41</v>
      </c>
      <c r="H40" s="272">
        <v>224100000</v>
      </c>
      <c r="I40" s="272">
        <f>H40</f>
        <v>224100000</v>
      </c>
      <c r="J40" s="273"/>
      <c r="K40" s="274"/>
      <c r="L40" s="273"/>
      <c r="M40" s="625">
        <v>45292</v>
      </c>
      <c r="N40" s="625">
        <v>45656</v>
      </c>
      <c r="O40" s="627">
        <f t="shared" ref="O40" si="27">+F41/F40</f>
        <v>1</v>
      </c>
      <c r="P40" s="627">
        <f t="shared" ref="P40" si="28">+H41/H40</f>
        <v>0.66932619366354307</v>
      </c>
      <c r="Q40" s="620">
        <f t="shared" ref="Q40" si="29">+(O40*O40)/P40</f>
        <v>1.4940398410624283</v>
      </c>
    </row>
    <row r="41" spans="2:28" ht="21.75" customHeight="1" x14ac:dyDescent="0.2">
      <c r="B41" s="628"/>
      <c r="C41" s="622"/>
      <c r="D41" s="268" t="s">
        <v>43</v>
      </c>
      <c r="E41" s="624"/>
      <c r="F41" s="271">
        <v>1</v>
      </c>
      <c r="G41" s="268" t="s">
        <v>44</v>
      </c>
      <c r="H41" s="272">
        <v>149996000</v>
      </c>
      <c r="I41" s="272">
        <f>H41</f>
        <v>149996000</v>
      </c>
      <c r="J41" s="273"/>
      <c r="K41" s="274"/>
      <c r="L41" s="273"/>
      <c r="M41" s="626"/>
      <c r="N41" s="626"/>
      <c r="O41" s="627"/>
      <c r="P41" s="627"/>
      <c r="Q41" s="620"/>
    </row>
    <row r="42" spans="2:28" ht="36" customHeight="1" x14ac:dyDescent="0.2">
      <c r="B42" s="628" t="s">
        <v>421</v>
      </c>
      <c r="C42" s="656" t="s">
        <v>267</v>
      </c>
      <c r="D42" s="268" t="s">
        <v>41</v>
      </c>
      <c r="E42" s="623" t="s">
        <v>268</v>
      </c>
      <c r="F42" s="271">
        <v>4</v>
      </c>
      <c r="G42" s="268" t="s">
        <v>41</v>
      </c>
      <c r="H42" s="272">
        <v>84500000</v>
      </c>
      <c r="I42" s="272">
        <v>84500000</v>
      </c>
      <c r="J42" s="279"/>
      <c r="K42" s="274"/>
      <c r="L42" s="298"/>
      <c r="M42" s="625">
        <v>45292</v>
      </c>
      <c r="N42" s="625">
        <v>45656</v>
      </c>
      <c r="O42" s="627">
        <f t="shared" ref="O42" si="30">+F43/F42</f>
        <v>1</v>
      </c>
      <c r="P42" s="627">
        <f t="shared" ref="P42" si="31">+H43/H42</f>
        <v>0.99994710059171599</v>
      </c>
      <c r="Q42" s="620">
        <f t="shared" ref="Q42" si="32">+(O42*O42)/P42</f>
        <v>1.0000529022067794</v>
      </c>
    </row>
    <row r="43" spans="2:28" ht="15" x14ac:dyDescent="0.2">
      <c r="B43" s="628"/>
      <c r="C43" s="622"/>
      <c r="D43" s="268" t="s">
        <v>43</v>
      </c>
      <c r="E43" s="624"/>
      <c r="F43" s="271">
        <v>4</v>
      </c>
      <c r="G43" s="268" t="s">
        <v>44</v>
      </c>
      <c r="H43" s="272">
        <v>84495530</v>
      </c>
      <c r="I43" s="272">
        <f>H43</f>
        <v>84495530</v>
      </c>
      <c r="J43" s="279"/>
      <c r="K43" s="274"/>
      <c r="L43" s="273"/>
      <c r="M43" s="626"/>
      <c r="N43" s="626"/>
      <c r="O43" s="627"/>
      <c r="P43" s="627"/>
      <c r="Q43" s="620"/>
    </row>
    <row r="44" spans="2:28" ht="15" x14ac:dyDescent="0.2">
      <c r="B44" s="628"/>
      <c r="C44" s="656" t="s">
        <v>269</v>
      </c>
      <c r="D44" s="268" t="s">
        <v>41</v>
      </c>
      <c r="E44" s="623" t="s">
        <v>268</v>
      </c>
      <c r="F44" s="271">
        <v>4</v>
      </c>
      <c r="G44" s="268" t="s">
        <v>93</v>
      </c>
      <c r="H44" s="272">
        <v>35000000</v>
      </c>
      <c r="I44" s="272">
        <f>H44</f>
        <v>35000000</v>
      </c>
      <c r="J44" s="279"/>
      <c r="K44" s="274"/>
      <c r="L44" s="273"/>
      <c r="M44" s="625">
        <v>45292</v>
      </c>
      <c r="N44" s="625">
        <v>45656</v>
      </c>
      <c r="O44" s="627">
        <f t="shared" ref="O44" si="33">+F45/F44</f>
        <v>1</v>
      </c>
      <c r="P44" s="627">
        <f t="shared" ref="P44" si="34">+H45/H44</f>
        <v>0.8571428571428571</v>
      </c>
      <c r="Q44" s="620">
        <f t="shared" ref="Q44" si="35">+(O44*O44)/P44</f>
        <v>1.1666666666666667</v>
      </c>
    </row>
    <row r="45" spans="2:28" ht="24" customHeight="1" x14ac:dyDescent="0.2">
      <c r="B45" s="628"/>
      <c r="C45" s="622"/>
      <c r="D45" s="268" t="s">
        <v>43</v>
      </c>
      <c r="E45" s="624"/>
      <c r="F45" s="271">
        <v>4</v>
      </c>
      <c r="G45" s="268" t="s">
        <v>44</v>
      </c>
      <c r="H45" s="272">
        <v>30000000</v>
      </c>
      <c r="I45" s="272">
        <f>H45</f>
        <v>30000000</v>
      </c>
      <c r="J45" s="282"/>
      <c r="K45" s="274"/>
      <c r="L45" s="273"/>
      <c r="M45" s="626"/>
      <c r="N45" s="626"/>
      <c r="O45" s="627"/>
      <c r="P45" s="627"/>
      <c r="Q45" s="620"/>
    </row>
    <row r="46" spans="2:28" ht="23.1" customHeight="1" x14ac:dyDescent="0.2">
      <c r="B46" s="628" t="s">
        <v>422</v>
      </c>
      <c r="C46" s="657" t="s">
        <v>270</v>
      </c>
      <c r="D46" s="268" t="s">
        <v>41</v>
      </c>
      <c r="E46" s="630" t="s">
        <v>271</v>
      </c>
      <c r="F46" s="271">
        <v>1</v>
      </c>
      <c r="G46" s="268" t="s">
        <v>41</v>
      </c>
      <c r="H46" s="272">
        <v>133567263</v>
      </c>
      <c r="I46" s="272">
        <f>H46</f>
        <v>133567263</v>
      </c>
      <c r="J46" s="273"/>
      <c r="K46" s="274"/>
      <c r="L46" s="298"/>
      <c r="M46" s="625">
        <v>45292</v>
      </c>
      <c r="N46" s="625">
        <v>45656</v>
      </c>
      <c r="O46" s="627">
        <f t="shared" ref="O46" si="36">+F47/F46</f>
        <v>1</v>
      </c>
      <c r="P46" s="627">
        <f t="shared" ref="P46" si="37">+H47/H46</f>
        <v>0.89093687575225677</v>
      </c>
      <c r="Q46" s="620">
        <f t="shared" ref="Q46" si="38">+(O46*O46)/P46</f>
        <v>1.122413974789916</v>
      </c>
    </row>
    <row r="47" spans="2:28" ht="30" customHeight="1" x14ac:dyDescent="0.2">
      <c r="B47" s="628"/>
      <c r="C47" s="626"/>
      <c r="D47" s="268" t="s">
        <v>43</v>
      </c>
      <c r="E47" s="622"/>
      <c r="F47" s="271">
        <v>1</v>
      </c>
      <c r="G47" s="268" t="s">
        <v>44</v>
      </c>
      <c r="H47" s="272">
        <v>119000000</v>
      </c>
      <c r="I47" s="272">
        <f>H47</f>
        <v>119000000</v>
      </c>
      <c r="J47" s="273"/>
      <c r="K47" s="274"/>
      <c r="L47" s="273"/>
      <c r="M47" s="626"/>
      <c r="N47" s="626"/>
      <c r="O47" s="627"/>
      <c r="P47" s="627"/>
      <c r="Q47" s="620"/>
    </row>
    <row r="48" spans="2:28" ht="15" x14ac:dyDescent="0.2">
      <c r="B48" s="539"/>
      <c r="C48" s="609" t="s">
        <v>51</v>
      </c>
      <c r="D48" s="268" t="s">
        <v>41</v>
      </c>
      <c r="E48" s="636"/>
      <c r="F48" s="280"/>
      <c r="G48" s="268" t="s">
        <v>41</v>
      </c>
      <c r="H48" s="281">
        <f>H46+H44+H42+H40+H38+H36+H34+H32+H30+H28+H26+H24+H22+H20</f>
        <v>729217262</v>
      </c>
      <c r="I48" s="281">
        <f>I46+I44+I42+I40+I38+I36+I34+I32+I30+I28+I26+I24+I22+I20</f>
        <v>729217262</v>
      </c>
      <c r="J48" s="273"/>
      <c r="K48" s="273"/>
      <c r="L48" s="273"/>
      <c r="M48" s="273"/>
      <c r="N48" s="283"/>
      <c r="O48" s="638"/>
      <c r="P48" s="638"/>
      <c r="Q48" s="539"/>
    </row>
    <row r="49" spans="2:53" ht="15" x14ac:dyDescent="0.2">
      <c r="B49" s="539"/>
      <c r="C49" s="609"/>
      <c r="D49" s="268" t="s">
        <v>43</v>
      </c>
      <c r="E49" s="637"/>
      <c r="F49" s="280"/>
      <c r="G49" s="268" t="s">
        <v>44</v>
      </c>
      <c r="H49" s="284">
        <f>H47+H45+H41+H43+H39+H37+H35+H33+H31+H29+H27+H25+H23+H21</f>
        <v>589244357</v>
      </c>
      <c r="I49" s="284">
        <f>I47+I45+I41+I43+I39+I37+I35+I33+I31+I29+I27+I25+I23+I21</f>
        <v>589244357</v>
      </c>
      <c r="J49" s="273"/>
      <c r="K49" s="285"/>
      <c r="L49" s="273"/>
      <c r="M49" s="273"/>
      <c r="N49" s="283"/>
      <c r="O49" s="638"/>
      <c r="P49" s="638"/>
      <c r="Q49" s="539"/>
    </row>
    <row r="50" spans="2:53" x14ac:dyDescent="0.2">
      <c r="D50" s="286"/>
      <c r="H50" s="287"/>
      <c r="I50" s="288"/>
      <c r="J50" s="196"/>
      <c r="K50" s="196"/>
      <c r="L50" s="196"/>
      <c r="M50" s="289"/>
      <c r="N50" s="289"/>
      <c r="O50" s="288"/>
      <c r="P50" s="290"/>
      <c r="Q50" s="291"/>
      <c r="R50" s="290"/>
    </row>
    <row r="51" spans="2:53" ht="15" x14ac:dyDescent="0.2">
      <c r="B51" s="556" t="s">
        <v>52</v>
      </c>
      <c r="C51" s="556"/>
      <c r="D51" s="557" t="s">
        <v>53</v>
      </c>
      <c r="E51" s="557"/>
      <c r="F51" s="557"/>
      <c r="G51" s="557"/>
      <c r="H51" s="557"/>
      <c r="I51" s="557"/>
      <c r="J51" s="254" t="s">
        <v>54</v>
      </c>
      <c r="K51" s="557" t="s">
        <v>55</v>
      </c>
      <c r="L51" s="557"/>
      <c r="M51" s="631" t="s">
        <v>56</v>
      </c>
      <c r="N51" s="558"/>
      <c r="O51" s="558"/>
      <c r="P51" s="558"/>
      <c r="Q51" s="558"/>
    </row>
    <row r="52" spans="2:53" ht="26.25" customHeight="1" x14ac:dyDescent="0.2">
      <c r="B52" s="632" t="s">
        <v>272</v>
      </c>
      <c r="C52" s="633"/>
      <c r="D52" s="612" t="s">
        <v>407</v>
      </c>
      <c r="E52" s="613"/>
      <c r="F52" s="613"/>
      <c r="G52" s="613"/>
      <c r="H52" s="613"/>
      <c r="I52" s="614"/>
      <c r="J52" s="636" t="s">
        <v>273</v>
      </c>
      <c r="K52" s="192" t="s">
        <v>41</v>
      </c>
      <c r="L52" s="292">
        <v>971</v>
      </c>
      <c r="M52" s="497" t="s">
        <v>274</v>
      </c>
      <c r="N52" s="498"/>
      <c r="O52" s="498"/>
      <c r="P52" s="498"/>
      <c r="Q52" s="498"/>
    </row>
    <row r="53" spans="2:53" ht="18" customHeight="1" x14ac:dyDescent="0.2">
      <c r="B53" s="634"/>
      <c r="C53" s="635"/>
      <c r="D53" s="615"/>
      <c r="E53" s="616"/>
      <c r="F53" s="616"/>
      <c r="G53" s="616"/>
      <c r="H53" s="616"/>
      <c r="I53" s="617"/>
      <c r="J53" s="637"/>
      <c r="K53" s="192" t="s">
        <v>43</v>
      </c>
      <c r="L53" s="292">
        <v>889</v>
      </c>
      <c r="M53" s="498"/>
      <c r="N53" s="498"/>
      <c r="O53" s="498"/>
      <c r="P53" s="498"/>
      <c r="Q53" s="498"/>
    </row>
    <row r="54" spans="2:53" ht="18.75" customHeight="1" x14ac:dyDescent="0.2">
      <c r="B54" s="639" t="s">
        <v>275</v>
      </c>
      <c r="C54" s="639"/>
      <c r="D54" s="602" t="s">
        <v>408</v>
      </c>
      <c r="E54" s="602"/>
      <c r="F54" s="602"/>
      <c r="G54" s="602"/>
      <c r="H54" s="602"/>
      <c r="I54" s="602"/>
      <c r="J54" s="639" t="s">
        <v>273</v>
      </c>
      <c r="K54" s="192" t="s">
        <v>41</v>
      </c>
      <c r="L54" s="293">
        <v>778</v>
      </c>
      <c r="M54" s="483" t="s">
        <v>276</v>
      </c>
      <c r="N54" s="483"/>
      <c r="O54" s="483"/>
      <c r="P54" s="483"/>
      <c r="Q54" s="483"/>
    </row>
    <row r="55" spans="2:53" ht="14.25" customHeight="1" x14ac:dyDescent="0.2">
      <c r="B55" s="639"/>
      <c r="C55" s="639"/>
      <c r="D55" s="602"/>
      <c r="E55" s="602"/>
      <c r="F55" s="602"/>
      <c r="G55" s="602"/>
      <c r="H55" s="602"/>
      <c r="I55" s="602"/>
      <c r="J55" s="639"/>
      <c r="K55" s="192" t="s">
        <v>43</v>
      </c>
      <c r="L55" s="293">
        <v>713</v>
      </c>
      <c r="M55" s="483"/>
      <c r="N55" s="483"/>
      <c r="O55" s="483"/>
      <c r="P55" s="483"/>
      <c r="Q55" s="483"/>
    </row>
    <row r="56" spans="2:53" ht="15.95" customHeight="1" x14ac:dyDescent="0.2">
      <c r="B56" s="639" t="s">
        <v>277</v>
      </c>
      <c r="C56" s="639"/>
      <c r="D56" s="640" t="s">
        <v>409</v>
      </c>
      <c r="E56" s="641"/>
      <c r="F56" s="641"/>
      <c r="G56" s="641"/>
      <c r="H56" s="641"/>
      <c r="I56" s="642"/>
      <c r="J56" s="643" t="s">
        <v>278</v>
      </c>
      <c r="K56" s="192" t="s">
        <v>41</v>
      </c>
      <c r="L56" s="294">
        <v>280</v>
      </c>
      <c r="M56" s="497" t="s">
        <v>279</v>
      </c>
      <c r="N56" s="498"/>
      <c r="O56" s="498"/>
      <c r="P56" s="498"/>
      <c r="Q56" s="498"/>
    </row>
    <row r="57" spans="2:53" ht="54" customHeight="1" x14ac:dyDescent="0.2">
      <c r="B57" s="639"/>
      <c r="C57" s="639"/>
      <c r="D57" s="615"/>
      <c r="E57" s="616"/>
      <c r="F57" s="616"/>
      <c r="G57" s="616"/>
      <c r="H57" s="616"/>
      <c r="I57" s="617"/>
      <c r="J57" s="637"/>
      <c r="K57" s="192" t="s">
        <v>43</v>
      </c>
      <c r="L57" s="294">
        <v>310</v>
      </c>
      <c r="M57" s="498"/>
      <c r="N57" s="498"/>
      <c r="O57" s="498"/>
      <c r="P57" s="498"/>
      <c r="Q57" s="498"/>
    </row>
    <row r="58" spans="2:53" ht="15" customHeight="1" x14ac:dyDescent="0.2">
      <c r="B58" s="477" t="s">
        <v>280</v>
      </c>
      <c r="C58" s="478"/>
      <c r="D58" s="478"/>
      <c r="E58" s="478"/>
      <c r="F58" s="478"/>
      <c r="G58" s="478"/>
      <c r="H58" s="478"/>
      <c r="I58" s="478"/>
      <c r="J58" s="478"/>
      <c r="K58" s="478"/>
      <c r="L58" s="479"/>
      <c r="M58" s="483" t="s">
        <v>59</v>
      </c>
      <c r="N58" s="483"/>
      <c r="O58" s="483"/>
      <c r="P58" s="483"/>
      <c r="Q58" s="483"/>
    </row>
    <row r="59" spans="2:53" ht="83.1" customHeight="1" x14ac:dyDescent="0.2">
      <c r="B59" s="480"/>
      <c r="C59" s="481"/>
      <c r="D59" s="481"/>
      <c r="E59" s="481"/>
      <c r="F59" s="481"/>
      <c r="G59" s="481"/>
      <c r="H59" s="481"/>
      <c r="I59" s="481"/>
      <c r="J59" s="481"/>
      <c r="K59" s="481"/>
      <c r="L59" s="482"/>
      <c r="M59" s="483"/>
      <c r="N59" s="483"/>
      <c r="O59" s="483"/>
      <c r="P59" s="483"/>
      <c r="Q59" s="483"/>
    </row>
    <row r="60" spans="2:53" x14ac:dyDescent="0.2">
      <c r="M60" s="215"/>
      <c r="N60" s="215"/>
    </row>
    <row r="61" spans="2:53" x14ac:dyDescent="0.2">
      <c r="H61" s="299"/>
      <c r="J61" s="300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</row>
    <row r="62" spans="2:53" x14ac:dyDescent="0.2">
      <c r="H62" s="300"/>
      <c r="J62" s="300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</row>
    <row r="63" spans="2:53" x14ac:dyDescent="0.2"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</row>
    <row r="64" spans="2:53" x14ac:dyDescent="0.2">
      <c r="H64" s="301"/>
      <c r="J64" s="301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</row>
    <row r="65" spans="18:53" x14ac:dyDescent="0.2"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</row>
    <row r="66" spans="18:53" x14ac:dyDescent="0.2"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</row>
    <row r="67" spans="18:53" x14ac:dyDescent="0.2"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</row>
    <row r="68" spans="18:53" x14ac:dyDescent="0.2"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</row>
    <row r="69" spans="18:53" x14ac:dyDescent="0.2"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</row>
    <row r="70" spans="18:53" x14ac:dyDescent="0.2"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</row>
    <row r="71" spans="18:53" x14ac:dyDescent="0.2"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</row>
    <row r="72" spans="18:53" x14ac:dyDescent="0.2"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</row>
    <row r="73" spans="18:53" x14ac:dyDescent="0.2"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</row>
    <row r="74" spans="18:53" x14ac:dyDescent="0.2"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</row>
    <row r="75" spans="18:53" x14ac:dyDescent="0.2"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</row>
    <row r="76" spans="18:53" x14ac:dyDescent="0.2"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</row>
    <row r="77" spans="18:53" x14ac:dyDescent="0.2"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</row>
    <row r="78" spans="18:53" x14ac:dyDescent="0.2"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</row>
    <row r="79" spans="18:53" x14ac:dyDescent="0.2"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</row>
    <row r="80" spans="18:53" x14ac:dyDescent="0.2"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</row>
    <row r="81" spans="18:53" x14ac:dyDescent="0.2"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</row>
    <row r="82" spans="18:53" x14ac:dyDescent="0.2"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</row>
    <row r="83" spans="18:53" x14ac:dyDescent="0.2"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</row>
    <row r="84" spans="18:53" x14ac:dyDescent="0.2"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</row>
    <row r="85" spans="18:53" x14ac:dyDescent="0.2"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</row>
    <row r="86" spans="18:53" x14ac:dyDescent="0.2"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</row>
    <row r="87" spans="18:53" x14ac:dyDescent="0.2"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</row>
    <row r="88" spans="18:53" x14ac:dyDescent="0.2"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</row>
    <row r="89" spans="18:53" x14ac:dyDescent="0.2"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</row>
    <row r="90" spans="18:53" x14ac:dyDescent="0.2"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</row>
    <row r="91" spans="18:53" x14ac:dyDescent="0.2"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</row>
    <row r="92" spans="18:53" x14ac:dyDescent="0.2"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</row>
    <row r="93" spans="18:53" x14ac:dyDescent="0.2"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</row>
  </sheetData>
  <mergeCells count="180">
    <mergeCell ref="B58:L59"/>
    <mergeCell ref="M58:Q59"/>
    <mergeCell ref="B54:C55"/>
    <mergeCell ref="D54:I55"/>
    <mergeCell ref="J54:J55"/>
    <mergeCell ref="M54:Q55"/>
    <mergeCell ref="B56:C57"/>
    <mergeCell ref="D56:I57"/>
    <mergeCell ref="J56:J57"/>
    <mergeCell ref="M56:Q57"/>
    <mergeCell ref="B51:C51"/>
    <mergeCell ref="D51:I51"/>
    <mergeCell ref="K51:L51"/>
    <mergeCell ref="M51:Q51"/>
    <mergeCell ref="B52:C53"/>
    <mergeCell ref="D52:I53"/>
    <mergeCell ref="J52:J53"/>
    <mergeCell ref="M52:Q53"/>
    <mergeCell ref="P46:P47"/>
    <mergeCell ref="Q46:Q47"/>
    <mergeCell ref="B48:B49"/>
    <mergeCell ref="C48:C49"/>
    <mergeCell ref="E48:E49"/>
    <mergeCell ref="O48:O49"/>
    <mergeCell ref="P48:P49"/>
    <mergeCell ref="Q48:Q49"/>
    <mergeCell ref="B46:B47"/>
    <mergeCell ref="C46:C47"/>
    <mergeCell ref="E46:E47"/>
    <mergeCell ref="M46:M47"/>
    <mergeCell ref="N46:N47"/>
    <mergeCell ref="O46:O47"/>
    <mergeCell ref="E44:E45"/>
    <mergeCell ref="M44:M45"/>
    <mergeCell ref="N44:N45"/>
    <mergeCell ref="O44:O45"/>
    <mergeCell ref="P44:P45"/>
    <mergeCell ref="Q44:Q45"/>
    <mergeCell ref="Q40:Q41"/>
    <mergeCell ref="B42:B45"/>
    <mergeCell ref="C42:C43"/>
    <mergeCell ref="E42:E43"/>
    <mergeCell ref="M42:M43"/>
    <mergeCell ref="N42:N43"/>
    <mergeCell ref="O42:O43"/>
    <mergeCell ref="P42:P43"/>
    <mergeCell ref="Q42:Q43"/>
    <mergeCell ref="C44:C45"/>
    <mergeCell ref="C40:C41"/>
    <mergeCell ref="E40:E41"/>
    <mergeCell ref="M40:M41"/>
    <mergeCell ref="N40:N41"/>
    <mergeCell ref="O40:O41"/>
    <mergeCell ref="P40:P41"/>
    <mergeCell ref="E38:E39"/>
    <mergeCell ref="M38:M39"/>
    <mergeCell ref="N38:N39"/>
    <mergeCell ref="O38:O39"/>
    <mergeCell ref="P38:P39"/>
    <mergeCell ref="Q38:Q39"/>
    <mergeCell ref="Q34:Q35"/>
    <mergeCell ref="B36:B41"/>
    <mergeCell ref="C36:C37"/>
    <mergeCell ref="E36:E37"/>
    <mergeCell ref="M36:M37"/>
    <mergeCell ref="N36:N37"/>
    <mergeCell ref="O36:O37"/>
    <mergeCell ref="P36:P37"/>
    <mergeCell ref="Q36:Q37"/>
    <mergeCell ref="C38:C39"/>
    <mergeCell ref="C34:C35"/>
    <mergeCell ref="E34:E35"/>
    <mergeCell ref="M34:M35"/>
    <mergeCell ref="N34:N35"/>
    <mergeCell ref="O34:O35"/>
    <mergeCell ref="P34:P35"/>
    <mergeCell ref="B26:B35"/>
    <mergeCell ref="Q30:Q31"/>
    <mergeCell ref="C32:C33"/>
    <mergeCell ref="E32:E33"/>
    <mergeCell ref="M32:M33"/>
    <mergeCell ref="N32:N33"/>
    <mergeCell ref="O32:O33"/>
    <mergeCell ref="P32:P33"/>
    <mergeCell ref="Q32:Q33"/>
    <mergeCell ref="C30:C31"/>
    <mergeCell ref="E30:E31"/>
    <mergeCell ref="M30:M31"/>
    <mergeCell ref="N30:N31"/>
    <mergeCell ref="O30:O31"/>
    <mergeCell ref="P30:P31"/>
    <mergeCell ref="Q26:Q27"/>
    <mergeCell ref="C28:C29"/>
    <mergeCell ref="E28:E29"/>
    <mergeCell ref="M28:M29"/>
    <mergeCell ref="N28:N29"/>
    <mergeCell ref="O28:O29"/>
    <mergeCell ref="P28:P29"/>
    <mergeCell ref="Q28:Q29"/>
    <mergeCell ref="O24:O25"/>
    <mergeCell ref="P24:P25"/>
    <mergeCell ref="Q24:Q25"/>
    <mergeCell ref="C26:C27"/>
    <mergeCell ref="E26:E27"/>
    <mergeCell ref="M26:M27"/>
    <mergeCell ref="N26:N27"/>
    <mergeCell ref="O26:O27"/>
    <mergeCell ref="P26:P27"/>
    <mergeCell ref="P20:P21"/>
    <mergeCell ref="Q20:Q21"/>
    <mergeCell ref="U20:V20"/>
    <mergeCell ref="C22:C23"/>
    <mergeCell ref="E22:E23"/>
    <mergeCell ref="M22:M23"/>
    <mergeCell ref="N22:N23"/>
    <mergeCell ref="O22:O23"/>
    <mergeCell ref="P22:P23"/>
    <mergeCell ref="Q22:Q23"/>
    <mergeCell ref="B20:B25"/>
    <mergeCell ref="C20:C21"/>
    <mergeCell ref="E20:E21"/>
    <mergeCell ref="M20:M21"/>
    <mergeCell ref="N20:N21"/>
    <mergeCell ref="O20:O21"/>
    <mergeCell ref="C24:C25"/>
    <mergeCell ref="E24:E25"/>
    <mergeCell ref="M24:M25"/>
    <mergeCell ref="N24:N25"/>
    <mergeCell ref="M17:N18"/>
    <mergeCell ref="O17:Q17"/>
    <mergeCell ref="U17:V17"/>
    <mergeCell ref="O18:O19"/>
    <mergeCell ref="P18:P19"/>
    <mergeCell ref="Q18:Q19"/>
    <mergeCell ref="U18:V18"/>
    <mergeCell ref="U19:V19"/>
    <mergeCell ref="B15:I15"/>
    <mergeCell ref="B16:I16"/>
    <mergeCell ref="B17:B19"/>
    <mergeCell ref="C17:C19"/>
    <mergeCell ref="D17:D19"/>
    <mergeCell ref="E17:E19"/>
    <mergeCell ref="F17:F19"/>
    <mergeCell ref="G17:G19"/>
    <mergeCell ref="H17:H19"/>
    <mergeCell ref="I17:L18"/>
    <mergeCell ref="U12:W12"/>
    <mergeCell ref="B13:C13"/>
    <mergeCell ref="D13:I13"/>
    <mergeCell ref="N13:P13"/>
    <mergeCell ref="U13:W13"/>
    <mergeCell ref="B14:I14"/>
    <mergeCell ref="N14:P14"/>
    <mergeCell ref="U14:V14"/>
    <mergeCell ref="T9:X9"/>
    <mergeCell ref="B10:C10"/>
    <mergeCell ref="D10:I10"/>
    <mergeCell ref="N10:P10"/>
    <mergeCell ref="B11:C11"/>
    <mergeCell ref="D11:I11"/>
    <mergeCell ref="N11:P11"/>
    <mergeCell ref="U11:W11"/>
    <mergeCell ref="D7:Q7"/>
    <mergeCell ref="D8:Q8"/>
    <mergeCell ref="B9:C9"/>
    <mergeCell ref="D9:I9"/>
    <mergeCell ref="J9:L16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C6:Q6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998"/>
  <sheetViews>
    <sheetView zoomScale="70" zoomScaleNormal="70" workbookViewId="0">
      <selection activeCell="D13" sqref="D13:I13"/>
    </sheetView>
  </sheetViews>
  <sheetFormatPr baseColWidth="10" defaultColWidth="14.42578125" defaultRowHeight="15" customHeight="1" x14ac:dyDescent="0.2"/>
  <cols>
    <col min="1" max="1" width="6.7109375" style="302" customWidth="1"/>
    <col min="2" max="2" width="45.42578125" style="302" customWidth="1"/>
    <col min="3" max="3" width="86.7109375" style="302" customWidth="1"/>
    <col min="4" max="4" width="16.7109375" style="302" customWidth="1"/>
    <col min="5" max="5" width="13.7109375" style="302" customWidth="1"/>
    <col min="6" max="6" width="16.7109375" style="302" customWidth="1"/>
    <col min="7" max="7" width="18" style="302" customWidth="1"/>
    <col min="8" max="8" width="22.7109375" style="302" customWidth="1"/>
    <col min="9" max="9" width="18.28515625" style="302" customWidth="1"/>
    <col min="10" max="10" width="20.7109375" style="302" customWidth="1"/>
    <col min="11" max="11" width="13.42578125" style="302" customWidth="1"/>
    <col min="12" max="12" width="24.42578125" style="302" customWidth="1"/>
    <col min="13" max="13" width="14.7109375" style="302" customWidth="1"/>
    <col min="14" max="14" width="21.140625" style="302" customWidth="1"/>
    <col min="15" max="17" width="16.7109375" style="302" customWidth="1"/>
    <col min="18" max="18" width="16.42578125" style="302" customWidth="1"/>
    <col min="19" max="19" width="12.42578125" style="302" customWidth="1"/>
    <col min="20" max="20" width="14.42578125" style="302"/>
    <col min="21" max="21" width="18.42578125" style="302" customWidth="1"/>
    <col min="22" max="22" width="33.7109375" style="302" customWidth="1"/>
    <col min="23" max="23" width="12.42578125" style="302" hidden="1" customWidth="1"/>
    <col min="24" max="24" width="24.28515625" style="302" customWidth="1"/>
    <col min="25" max="25" width="22.42578125" style="302" customWidth="1"/>
    <col min="26" max="27" width="12.42578125" style="302" customWidth="1"/>
    <col min="28" max="28" width="16.7109375" style="302" customWidth="1"/>
    <col min="29" max="29" width="12.42578125" style="302" customWidth="1"/>
    <col min="30" max="30" width="30.140625" style="302" customWidth="1"/>
    <col min="31" max="31" width="15.42578125" style="302" customWidth="1"/>
    <col min="32" max="32" width="15.7109375" style="302" customWidth="1"/>
    <col min="33" max="33" width="24.42578125" style="302" customWidth="1"/>
    <col min="34" max="34" width="17.140625" style="302" customWidth="1"/>
    <col min="35" max="39" width="12.42578125" style="302" customWidth="1"/>
    <col min="40" max="16384" width="14.42578125" style="302"/>
  </cols>
  <sheetData>
    <row r="1" spans="2:28" ht="22.5" customHeight="1" x14ac:dyDescent="0.2">
      <c r="L1" s="309"/>
      <c r="M1" s="310"/>
      <c r="N1" s="310"/>
    </row>
    <row r="2" spans="2:28" ht="37.5" customHeight="1" x14ac:dyDescent="0.25">
      <c r="B2" s="666"/>
      <c r="C2" s="667"/>
      <c r="D2" s="672" t="s">
        <v>386</v>
      </c>
      <c r="E2" s="664"/>
      <c r="F2" s="664"/>
      <c r="G2" s="664"/>
      <c r="H2" s="664"/>
      <c r="I2" s="664"/>
      <c r="J2" s="664"/>
      <c r="K2" s="667"/>
      <c r="L2" s="674" t="s">
        <v>387</v>
      </c>
      <c r="M2" s="661"/>
      <c r="N2" s="661"/>
      <c r="O2" s="662"/>
      <c r="P2" s="666"/>
      <c r="Q2" s="667"/>
      <c r="R2" s="311"/>
    </row>
    <row r="3" spans="2:28" ht="37.5" customHeight="1" x14ac:dyDescent="0.25">
      <c r="B3" s="668"/>
      <c r="C3" s="669"/>
      <c r="D3" s="670"/>
      <c r="E3" s="673"/>
      <c r="F3" s="673"/>
      <c r="G3" s="673"/>
      <c r="H3" s="673"/>
      <c r="I3" s="673"/>
      <c r="J3" s="673"/>
      <c r="K3" s="671"/>
      <c r="L3" s="674" t="s">
        <v>388</v>
      </c>
      <c r="M3" s="661"/>
      <c r="N3" s="661"/>
      <c r="O3" s="662"/>
      <c r="P3" s="668"/>
      <c r="Q3" s="669"/>
      <c r="R3" s="311"/>
    </row>
    <row r="4" spans="2:28" ht="33.75" customHeight="1" x14ac:dyDescent="0.25">
      <c r="B4" s="668"/>
      <c r="C4" s="669"/>
      <c r="D4" s="672" t="s">
        <v>389</v>
      </c>
      <c r="E4" s="664"/>
      <c r="F4" s="664"/>
      <c r="G4" s="664"/>
      <c r="H4" s="664"/>
      <c r="I4" s="664"/>
      <c r="J4" s="664"/>
      <c r="K4" s="667"/>
      <c r="L4" s="674" t="s">
        <v>390</v>
      </c>
      <c r="M4" s="661"/>
      <c r="N4" s="661"/>
      <c r="O4" s="662"/>
      <c r="P4" s="668"/>
      <c r="Q4" s="669"/>
      <c r="R4" s="311"/>
    </row>
    <row r="5" spans="2:28" ht="38.25" customHeight="1" x14ac:dyDescent="0.25">
      <c r="B5" s="670"/>
      <c r="C5" s="671"/>
      <c r="D5" s="670"/>
      <c r="E5" s="673"/>
      <c r="F5" s="673"/>
      <c r="G5" s="673"/>
      <c r="H5" s="673"/>
      <c r="I5" s="673"/>
      <c r="J5" s="673"/>
      <c r="K5" s="671"/>
      <c r="L5" s="674" t="s">
        <v>391</v>
      </c>
      <c r="M5" s="661"/>
      <c r="N5" s="661"/>
      <c r="O5" s="662"/>
      <c r="P5" s="670"/>
      <c r="Q5" s="671"/>
      <c r="R5" s="311"/>
    </row>
    <row r="6" spans="2:28" ht="23.25" customHeight="1" x14ac:dyDescent="0.25">
      <c r="C6" s="658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311"/>
    </row>
    <row r="7" spans="2:28" ht="31.5" customHeight="1" x14ac:dyDescent="0.25">
      <c r="B7" s="312" t="s">
        <v>0</v>
      </c>
      <c r="C7" s="312" t="s">
        <v>1</v>
      </c>
      <c r="D7" s="660" t="s">
        <v>2</v>
      </c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2"/>
      <c r="R7" s="311"/>
    </row>
    <row r="8" spans="2:28" ht="36" customHeight="1" x14ac:dyDescent="0.25">
      <c r="B8" s="312" t="s">
        <v>3</v>
      </c>
      <c r="C8" s="313" t="s">
        <v>4</v>
      </c>
      <c r="D8" s="663" t="s">
        <v>5</v>
      </c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</row>
    <row r="9" spans="2:28" ht="36" customHeight="1" x14ac:dyDescent="0.2">
      <c r="B9" s="703" t="s">
        <v>6</v>
      </c>
      <c r="C9" s="662"/>
      <c r="D9" s="665" t="s">
        <v>7</v>
      </c>
      <c r="E9" s="661"/>
      <c r="F9" s="661"/>
      <c r="G9" s="661"/>
      <c r="H9" s="661"/>
      <c r="I9" s="662"/>
      <c r="J9" s="682" t="s">
        <v>424</v>
      </c>
      <c r="K9" s="664"/>
      <c r="L9" s="667"/>
      <c r="M9" s="702" t="s">
        <v>8</v>
      </c>
      <c r="N9" s="661"/>
      <c r="O9" s="661"/>
      <c r="P9" s="661"/>
      <c r="Q9" s="662"/>
      <c r="R9" s="314"/>
      <c r="T9" s="683"/>
      <c r="U9" s="659"/>
      <c r="V9" s="659"/>
      <c r="W9" s="659"/>
      <c r="X9" s="659"/>
    </row>
    <row r="10" spans="2:28" ht="36" customHeight="1" x14ac:dyDescent="0.2">
      <c r="B10" s="703" t="s">
        <v>9</v>
      </c>
      <c r="C10" s="662"/>
      <c r="D10" s="665" t="s">
        <v>10</v>
      </c>
      <c r="E10" s="661"/>
      <c r="F10" s="661"/>
      <c r="G10" s="661"/>
      <c r="H10" s="661"/>
      <c r="I10" s="662"/>
      <c r="J10" s="668"/>
      <c r="K10" s="659"/>
      <c r="L10" s="669"/>
      <c r="M10" s="315" t="s">
        <v>11</v>
      </c>
      <c r="N10" s="701" t="s">
        <v>12</v>
      </c>
      <c r="O10" s="661"/>
      <c r="P10" s="662"/>
      <c r="Q10" s="315" t="s">
        <v>13</v>
      </c>
      <c r="R10" s="314"/>
      <c r="T10" s="316"/>
      <c r="U10" s="316"/>
      <c r="V10" s="316"/>
      <c r="W10" s="316"/>
      <c r="X10" s="316"/>
    </row>
    <row r="11" spans="2:28" ht="42" customHeight="1" x14ac:dyDescent="0.2">
      <c r="B11" s="698" t="s">
        <v>14</v>
      </c>
      <c r="C11" s="662"/>
      <c r="D11" s="676" t="s">
        <v>15</v>
      </c>
      <c r="E11" s="661"/>
      <c r="F11" s="661"/>
      <c r="G11" s="661"/>
      <c r="H11" s="661"/>
      <c r="I11" s="662"/>
      <c r="J11" s="668"/>
      <c r="K11" s="659"/>
      <c r="L11" s="669"/>
      <c r="M11" s="317"/>
      <c r="N11" s="681"/>
      <c r="O11" s="661"/>
      <c r="P11" s="662"/>
      <c r="Q11" s="318"/>
      <c r="R11" s="314"/>
      <c r="T11" s="319"/>
      <c r="U11" s="675"/>
      <c r="V11" s="659"/>
      <c r="W11" s="659"/>
      <c r="X11" s="319"/>
      <c r="Z11" s="320"/>
      <c r="AA11" s="320"/>
    </row>
    <row r="12" spans="2:28" ht="74.25" customHeight="1" x14ac:dyDescent="0.2">
      <c r="B12" s="699" t="s">
        <v>16</v>
      </c>
      <c r="C12" s="662"/>
      <c r="D12" s="676" t="s">
        <v>17</v>
      </c>
      <c r="E12" s="661"/>
      <c r="F12" s="661"/>
      <c r="G12" s="661"/>
      <c r="H12" s="661"/>
      <c r="I12" s="662"/>
      <c r="J12" s="668"/>
      <c r="K12" s="659"/>
      <c r="L12" s="669"/>
      <c r="M12" s="321"/>
      <c r="N12" s="677"/>
      <c r="O12" s="661"/>
      <c r="P12" s="662"/>
      <c r="Q12" s="322"/>
      <c r="R12" s="314"/>
      <c r="T12" s="323"/>
      <c r="U12" s="678"/>
      <c r="V12" s="659"/>
      <c r="W12" s="659"/>
      <c r="X12" s="324"/>
      <c r="Z12" s="305"/>
      <c r="AA12" s="306"/>
      <c r="AB12" s="307"/>
    </row>
    <row r="13" spans="2:28" ht="74.25" customHeight="1" x14ac:dyDescent="0.2">
      <c r="B13" s="700" t="s">
        <v>18</v>
      </c>
      <c r="C13" s="662"/>
      <c r="D13" s="679" t="s">
        <v>19</v>
      </c>
      <c r="E13" s="661"/>
      <c r="F13" s="661"/>
      <c r="G13" s="661"/>
      <c r="H13" s="661"/>
      <c r="I13" s="662"/>
      <c r="J13" s="668"/>
      <c r="K13" s="659"/>
      <c r="L13" s="669"/>
      <c r="M13" s="325"/>
      <c r="N13" s="680"/>
      <c r="O13" s="661"/>
      <c r="P13" s="662"/>
      <c r="Q13" s="326"/>
      <c r="R13" s="314"/>
      <c r="T13" s="323"/>
      <c r="U13" s="678"/>
      <c r="V13" s="659"/>
      <c r="W13" s="659"/>
      <c r="X13" s="324"/>
      <c r="Z13" s="305"/>
      <c r="AA13" s="306"/>
      <c r="AB13" s="307"/>
    </row>
    <row r="14" spans="2:28" ht="38.25" customHeight="1" x14ac:dyDescent="0.2">
      <c r="B14" s="327" t="s">
        <v>20</v>
      </c>
      <c r="C14" s="327" t="s">
        <v>21</v>
      </c>
      <c r="D14" s="698" t="s">
        <v>22</v>
      </c>
      <c r="E14" s="661"/>
      <c r="F14" s="661"/>
      <c r="G14" s="661"/>
      <c r="H14" s="661"/>
      <c r="I14" s="662"/>
      <c r="J14" s="670"/>
      <c r="K14" s="673"/>
      <c r="L14" s="671"/>
      <c r="M14" s="328"/>
      <c r="N14" s="680"/>
      <c r="O14" s="661"/>
      <c r="P14" s="662"/>
      <c r="Q14" s="329"/>
      <c r="R14" s="314"/>
      <c r="T14" s="330"/>
      <c r="U14" s="678"/>
      <c r="V14" s="659"/>
      <c r="W14" s="331"/>
      <c r="X14" s="324"/>
      <c r="Y14" s="332"/>
      <c r="Z14" s="305"/>
      <c r="AA14" s="306"/>
      <c r="AB14" s="307"/>
    </row>
    <row r="15" spans="2:28" ht="28.5" customHeight="1" x14ac:dyDescent="0.25">
      <c r="B15" s="688" t="s">
        <v>23</v>
      </c>
      <c r="C15" s="689" t="s">
        <v>24</v>
      </c>
      <c r="D15" s="688" t="s">
        <v>392</v>
      </c>
      <c r="E15" s="688" t="s">
        <v>25</v>
      </c>
      <c r="F15" s="688" t="s">
        <v>26</v>
      </c>
      <c r="G15" s="706" t="s">
        <v>423</v>
      </c>
      <c r="H15" s="688" t="s">
        <v>27</v>
      </c>
      <c r="I15" s="704" t="s">
        <v>28</v>
      </c>
      <c r="J15" s="664"/>
      <c r="K15" s="664"/>
      <c r="L15" s="667"/>
      <c r="M15" s="704" t="s">
        <v>29</v>
      </c>
      <c r="N15" s="667"/>
      <c r="O15" s="687" t="s">
        <v>30</v>
      </c>
      <c r="P15" s="661"/>
      <c r="Q15" s="662"/>
      <c r="T15" s="333"/>
      <c r="U15" s="684"/>
      <c r="V15" s="659"/>
      <c r="X15" s="324"/>
      <c r="Z15" s="305"/>
      <c r="AA15" s="306"/>
      <c r="AB15" s="307"/>
    </row>
    <row r="16" spans="2:28" ht="33.75" customHeight="1" x14ac:dyDescent="0.2">
      <c r="B16" s="707"/>
      <c r="C16" s="707"/>
      <c r="D16" s="707"/>
      <c r="E16" s="707"/>
      <c r="F16" s="707"/>
      <c r="G16" s="707"/>
      <c r="H16" s="707"/>
      <c r="I16" s="670"/>
      <c r="J16" s="673"/>
      <c r="K16" s="673"/>
      <c r="L16" s="671"/>
      <c r="M16" s="670"/>
      <c r="N16" s="671"/>
      <c r="O16" s="688" t="s">
        <v>31</v>
      </c>
      <c r="P16" s="688" t="s">
        <v>32</v>
      </c>
      <c r="Q16" s="689" t="s">
        <v>33</v>
      </c>
      <c r="T16" s="332"/>
      <c r="U16" s="684"/>
      <c r="V16" s="659"/>
      <c r="X16" s="306"/>
      <c r="Z16" s="305"/>
      <c r="AA16" s="306"/>
      <c r="AB16" s="307"/>
    </row>
    <row r="17" spans="2:30" ht="39.75" customHeight="1" x14ac:dyDescent="0.2">
      <c r="B17" s="686"/>
      <c r="C17" s="686"/>
      <c r="D17" s="686"/>
      <c r="E17" s="686"/>
      <c r="F17" s="686"/>
      <c r="G17" s="686"/>
      <c r="H17" s="686"/>
      <c r="I17" s="334" t="s">
        <v>34</v>
      </c>
      <c r="J17" s="334" t="s">
        <v>35</v>
      </c>
      <c r="K17" s="334" t="s">
        <v>36</v>
      </c>
      <c r="L17" s="335" t="s">
        <v>37</v>
      </c>
      <c r="M17" s="336" t="s">
        <v>38</v>
      </c>
      <c r="N17" s="337" t="s">
        <v>39</v>
      </c>
      <c r="O17" s="686"/>
      <c r="P17" s="686"/>
      <c r="Q17" s="686"/>
      <c r="T17" s="332"/>
      <c r="U17" s="684"/>
      <c r="V17" s="659"/>
      <c r="X17" s="306"/>
      <c r="Z17" s="305"/>
      <c r="AA17" s="306"/>
      <c r="AB17" s="307"/>
    </row>
    <row r="18" spans="2:30" ht="24.75" customHeight="1" x14ac:dyDescent="0.2">
      <c r="B18" s="708" t="s">
        <v>425</v>
      </c>
      <c r="C18" s="705" t="s">
        <v>40</v>
      </c>
      <c r="D18" s="336" t="s">
        <v>41</v>
      </c>
      <c r="E18" s="695" t="s">
        <v>42</v>
      </c>
      <c r="F18" s="338">
        <v>2</v>
      </c>
      <c r="G18" s="336" t="s">
        <v>41</v>
      </c>
      <c r="H18" s="339">
        <v>629071829</v>
      </c>
      <c r="I18" s="340">
        <v>56688496</v>
      </c>
      <c r="J18" s="341"/>
      <c r="K18" s="342"/>
      <c r="L18" s="343">
        <v>572383333</v>
      </c>
      <c r="M18" s="344"/>
      <c r="N18" s="345"/>
      <c r="O18" s="685">
        <f>+F19/F18</f>
        <v>1.5</v>
      </c>
      <c r="P18" s="685">
        <f>+H19/H18</f>
        <v>0.93252996868820204</v>
      </c>
      <c r="Q18" s="685">
        <f>+(O18*O18)/P18</f>
        <v>2.4127910904194256</v>
      </c>
      <c r="X18" s="306"/>
    </row>
    <row r="19" spans="2:30" ht="24.75" customHeight="1" x14ac:dyDescent="0.2">
      <c r="B19" s="707"/>
      <c r="C19" s="673"/>
      <c r="D19" s="336" t="s">
        <v>43</v>
      </c>
      <c r="E19" s="686"/>
      <c r="F19" s="346">
        <v>3</v>
      </c>
      <c r="G19" s="336" t="s">
        <v>44</v>
      </c>
      <c r="H19" s="339">
        <v>586628333</v>
      </c>
      <c r="I19" s="347">
        <v>14245000</v>
      </c>
      <c r="J19" s="348"/>
      <c r="K19" s="349"/>
      <c r="L19" s="343">
        <v>572383333</v>
      </c>
      <c r="M19" s="350"/>
      <c r="N19" s="351"/>
      <c r="O19" s="686"/>
      <c r="P19" s="686"/>
      <c r="Q19" s="686"/>
      <c r="AB19" s="307"/>
    </row>
    <row r="20" spans="2:30" ht="24.75" customHeight="1" x14ac:dyDescent="0.2">
      <c r="B20" s="707"/>
      <c r="C20" s="705" t="s">
        <v>45</v>
      </c>
      <c r="D20" s="336" t="s">
        <v>41</v>
      </c>
      <c r="E20" s="695" t="s">
        <v>46</v>
      </c>
      <c r="F20" s="338">
        <v>1</v>
      </c>
      <c r="G20" s="336" t="s">
        <v>41</v>
      </c>
      <c r="H20" s="339">
        <v>441977582</v>
      </c>
      <c r="I20" s="347"/>
      <c r="J20" s="348"/>
      <c r="K20" s="349"/>
      <c r="L20" s="343">
        <v>441977582</v>
      </c>
      <c r="M20" s="303"/>
      <c r="N20" s="304"/>
      <c r="O20" s="685">
        <f>+F21/F20</f>
        <v>1</v>
      </c>
      <c r="P20" s="685">
        <f>+H21/H20</f>
        <v>1</v>
      </c>
      <c r="Q20" s="685">
        <f>+(O20*O20)/P20</f>
        <v>1</v>
      </c>
      <c r="AB20" s="305"/>
      <c r="AC20" s="306"/>
      <c r="AD20" s="307"/>
    </row>
    <row r="21" spans="2:30" ht="24" customHeight="1" x14ac:dyDescent="0.2">
      <c r="B21" s="686"/>
      <c r="C21" s="673"/>
      <c r="D21" s="336" t="s">
        <v>43</v>
      </c>
      <c r="E21" s="686"/>
      <c r="F21" s="346">
        <v>1</v>
      </c>
      <c r="G21" s="336" t="s">
        <v>44</v>
      </c>
      <c r="H21" s="339">
        <v>441977582</v>
      </c>
      <c r="I21" s="347"/>
      <c r="J21" s="348"/>
      <c r="K21" s="349"/>
      <c r="L21" s="343">
        <v>441977582</v>
      </c>
      <c r="M21" s="350"/>
      <c r="N21" s="351"/>
      <c r="O21" s="686"/>
      <c r="P21" s="686"/>
      <c r="Q21" s="686"/>
    </row>
    <row r="22" spans="2:30" ht="23.25" customHeight="1" x14ac:dyDescent="0.2">
      <c r="B22" s="708" t="s">
        <v>426</v>
      </c>
      <c r="C22" s="696" t="s">
        <v>47</v>
      </c>
      <c r="D22" s="336" t="s">
        <v>41</v>
      </c>
      <c r="E22" s="695" t="s">
        <v>86</v>
      </c>
      <c r="F22" s="352">
        <v>5000</v>
      </c>
      <c r="G22" s="336" t="s">
        <v>41</v>
      </c>
      <c r="H22" s="339">
        <v>166800000</v>
      </c>
      <c r="I22" s="347">
        <v>74500000</v>
      </c>
      <c r="J22" s="348"/>
      <c r="K22" s="349"/>
      <c r="L22" s="343">
        <v>92300000</v>
      </c>
      <c r="M22" s="353"/>
      <c r="N22" s="354"/>
      <c r="O22" s="685">
        <f>+F23/F22</f>
        <v>5.1833999999999998</v>
      </c>
      <c r="P22" s="685">
        <f>+H23/H22</f>
        <v>0.70197639688249402</v>
      </c>
      <c r="Q22" s="685">
        <f>+(O22*O22)/P22</f>
        <v>38.274272011595073</v>
      </c>
    </row>
    <row r="23" spans="2:30" ht="23.25" customHeight="1" x14ac:dyDescent="0.2">
      <c r="B23" s="707"/>
      <c r="C23" s="673"/>
      <c r="D23" s="336" t="s">
        <v>43</v>
      </c>
      <c r="E23" s="686"/>
      <c r="F23" s="355">
        <v>25917</v>
      </c>
      <c r="G23" s="336" t="s">
        <v>44</v>
      </c>
      <c r="H23" s="339">
        <v>117089663</v>
      </c>
      <c r="I23" s="347">
        <v>65200000</v>
      </c>
      <c r="J23" s="348"/>
      <c r="K23" s="349"/>
      <c r="L23" s="343">
        <v>51889663</v>
      </c>
      <c r="M23" s="350"/>
      <c r="N23" s="351"/>
      <c r="O23" s="686"/>
      <c r="P23" s="686"/>
      <c r="Q23" s="686"/>
    </row>
    <row r="24" spans="2:30" ht="18" customHeight="1" x14ac:dyDescent="0.2">
      <c r="B24" s="707"/>
      <c r="C24" s="705" t="s">
        <v>49</v>
      </c>
      <c r="D24" s="336" t="s">
        <v>41</v>
      </c>
      <c r="E24" s="695" t="s">
        <v>86</v>
      </c>
      <c r="F24" s="337">
        <v>250</v>
      </c>
      <c r="G24" s="336" t="s">
        <v>41</v>
      </c>
      <c r="H24" s="339">
        <v>3200000000</v>
      </c>
      <c r="I24" s="347">
        <v>200000000</v>
      </c>
      <c r="J24" s="348"/>
      <c r="K24" s="349"/>
      <c r="L24" s="343">
        <v>3000000000</v>
      </c>
      <c r="M24" s="356"/>
      <c r="N24" s="357"/>
      <c r="O24" s="685">
        <f>+F25/F24</f>
        <v>1.6</v>
      </c>
      <c r="P24" s="685">
        <f>+H25/H24</f>
        <v>1</v>
      </c>
      <c r="Q24" s="685">
        <f>+(O24*O24)/P24</f>
        <v>2.5600000000000005</v>
      </c>
    </row>
    <row r="25" spans="2:30" ht="21.75" customHeight="1" x14ac:dyDescent="0.2">
      <c r="B25" s="707"/>
      <c r="C25" s="673"/>
      <c r="D25" s="336" t="s">
        <v>43</v>
      </c>
      <c r="E25" s="686"/>
      <c r="F25" s="355">
        <v>400</v>
      </c>
      <c r="G25" s="336" t="s">
        <v>44</v>
      </c>
      <c r="H25" s="339">
        <v>3200000000</v>
      </c>
      <c r="I25" s="347">
        <v>200000000</v>
      </c>
      <c r="J25" s="348"/>
      <c r="K25" s="349"/>
      <c r="L25" s="343">
        <v>3000000000</v>
      </c>
      <c r="M25" s="350"/>
      <c r="N25" s="351"/>
      <c r="O25" s="686"/>
      <c r="P25" s="686"/>
      <c r="Q25" s="686"/>
    </row>
    <row r="26" spans="2:30" ht="18" customHeight="1" x14ac:dyDescent="0.2">
      <c r="B26" s="707"/>
      <c r="C26" s="705" t="s">
        <v>50</v>
      </c>
      <c r="D26" s="336" t="s">
        <v>41</v>
      </c>
      <c r="E26" s="695" t="s">
        <v>236</v>
      </c>
      <c r="F26" s="352">
        <v>5</v>
      </c>
      <c r="G26" s="336" t="s">
        <v>41</v>
      </c>
      <c r="H26" s="339">
        <v>144375504</v>
      </c>
      <c r="I26" s="347">
        <v>109375504</v>
      </c>
      <c r="J26" s="348"/>
      <c r="K26" s="349"/>
      <c r="L26" s="343">
        <v>35000000</v>
      </c>
      <c r="M26" s="356"/>
      <c r="N26" s="357"/>
      <c r="O26" s="685">
        <f>+F27/F26</f>
        <v>1.8</v>
      </c>
      <c r="P26" s="685">
        <f>+H27/H26</f>
        <v>0.51047787164781089</v>
      </c>
      <c r="Q26" s="685">
        <f>+(O26*O26)/P26</f>
        <v>6.3469940225642976</v>
      </c>
    </row>
    <row r="27" spans="2:30" ht="21.75" customHeight="1" x14ac:dyDescent="0.2">
      <c r="B27" s="707"/>
      <c r="C27" s="673"/>
      <c r="D27" s="336" t="s">
        <v>43</v>
      </c>
      <c r="E27" s="686"/>
      <c r="F27" s="355">
        <v>9</v>
      </c>
      <c r="G27" s="336" t="s">
        <v>44</v>
      </c>
      <c r="H27" s="339">
        <v>73700500</v>
      </c>
      <c r="I27" s="347">
        <v>52454000</v>
      </c>
      <c r="J27" s="348"/>
      <c r="K27" s="349"/>
      <c r="L27" s="343">
        <v>21246500</v>
      </c>
      <c r="M27" s="350"/>
      <c r="N27" s="351"/>
      <c r="O27" s="686"/>
      <c r="P27" s="686"/>
      <c r="Q27" s="686"/>
    </row>
    <row r="28" spans="2:30" ht="18.75" customHeight="1" x14ac:dyDescent="0.2">
      <c r="B28" s="694"/>
      <c r="C28" s="690" t="s">
        <v>51</v>
      </c>
      <c r="D28" s="336" t="s">
        <v>41</v>
      </c>
      <c r="E28" s="695" t="s">
        <v>48</v>
      </c>
      <c r="F28" s="338">
        <f t="shared" ref="F28:F29" si="0">F26+F22+F20+F18</f>
        <v>5008</v>
      </c>
      <c r="G28" s="336" t="s">
        <v>41</v>
      </c>
      <c r="H28" s="339">
        <f t="shared" ref="H28:L28" si="1">H18+H20+H22+H24+H26</f>
        <v>4582224915</v>
      </c>
      <c r="I28" s="339">
        <f t="shared" si="1"/>
        <v>440564000</v>
      </c>
      <c r="J28" s="340">
        <f t="shared" si="1"/>
        <v>0</v>
      </c>
      <c r="K28" s="340">
        <f t="shared" si="1"/>
        <v>0</v>
      </c>
      <c r="L28" s="347">
        <f t="shared" si="1"/>
        <v>4141660915</v>
      </c>
      <c r="M28" s="358"/>
      <c r="N28" s="351"/>
      <c r="O28" s="685">
        <f>+F29/F28</f>
        <v>5.1777156549520766</v>
      </c>
      <c r="P28" s="685">
        <f>+H29/H28</f>
        <v>0.9644651146505322</v>
      </c>
      <c r="Q28" s="685">
        <f>+(O28*O28)/P28</f>
        <v>27.796484285748154</v>
      </c>
    </row>
    <row r="29" spans="2:30" ht="18.75" customHeight="1" x14ac:dyDescent="0.2">
      <c r="B29" s="686"/>
      <c r="C29" s="670"/>
      <c r="D29" s="336" t="s">
        <v>43</v>
      </c>
      <c r="E29" s="686"/>
      <c r="F29" s="338">
        <f t="shared" si="0"/>
        <v>25930</v>
      </c>
      <c r="G29" s="336" t="s">
        <v>44</v>
      </c>
      <c r="H29" s="339">
        <f t="shared" ref="H29:L29" si="2">H19+H21+H23+H25+H27</f>
        <v>4419396078</v>
      </c>
      <c r="I29" s="339">
        <f t="shared" si="2"/>
        <v>331899000</v>
      </c>
      <c r="J29" s="340">
        <f t="shared" si="2"/>
        <v>0</v>
      </c>
      <c r="K29" s="340">
        <f t="shared" si="2"/>
        <v>0</v>
      </c>
      <c r="L29" s="340">
        <f t="shared" si="2"/>
        <v>4087497078</v>
      </c>
      <c r="M29" s="358"/>
      <c r="N29" s="351"/>
      <c r="O29" s="686"/>
      <c r="P29" s="686"/>
      <c r="Q29" s="686"/>
    </row>
    <row r="30" spans="2:30" ht="15.75" customHeight="1" x14ac:dyDescent="0.2">
      <c r="D30" s="359"/>
      <c r="H30" s="360"/>
      <c r="I30" s="361"/>
      <c r="J30" s="305"/>
      <c r="K30" s="305"/>
      <c r="L30" s="309"/>
      <c r="M30" s="310"/>
      <c r="N30" s="310"/>
      <c r="O30" s="361"/>
      <c r="P30" s="362"/>
      <c r="Q30" s="363"/>
      <c r="R30" s="362"/>
    </row>
    <row r="31" spans="2:30" ht="15.75" customHeight="1" x14ac:dyDescent="0.2">
      <c r="B31" s="691" t="s">
        <v>52</v>
      </c>
      <c r="C31" s="662"/>
      <c r="D31" s="692" t="s">
        <v>53</v>
      </c>
      <c r="E31" s="664"/>
      <c r="F31" s="664"/>
      <c r="G31" s="664"/>
      <c r="H31" s="664"/>
      <c r="I31" s="667"/>
      <c r="J31" s="364" t="s">
        <v>54</v>
      </c>
      <c r="K31" s="692" t="s">
        <v>55</v>
      </c>
      <c r="L31" s="667"/>
      <c r="M31" s="693" t="s">
        <v>56</v>
      </c>
      <c r="N31" s="661"/>
      <c r="O31" s="661"/>
      <c r="P31" s="661"/>
      <c r="Q31" s="662"/>
    </row>
    <row r="32" spans="2:30" ht="26.25" customHeight="1" x14ac:dyDescent="0.2">
      <c r="B32" s="704" t="s">
        <v>427</v>
      </c>
      <c r="C32" s="664"/>
      <c r="D32" s="697" t="s">
        <v>428</v>
      </c>
      <c r="E32" s="664"/>
      <c r="F32" s="664"/>
      <c r="G32" s="664"/>
      <c r="H32" s="664"/>
      <c r="I32" s="667"/>
      <c r="J32" s="688" t="s">
        <v>57</v>
      </c>
      <c r="K32" s="365" t="s">
        <v>41</v>
      </c>
      <c r="L32" s="337">
        <v>3400</v>
      </c>
      <c r="M32" s="709" t="s">
        <v>58</v>
      </c>
      <c r="N32" s="664"/>
      <c r="O32" s="664"/>
      <c r="P32" s="664"/>
      <c r="Q32" s="667"/>
    </row>
    <row r="33" spans="2:17" ht="18" customHeight="1" x14ac:dyDescent="0.2">
      <c r="B33" s="668"/>
      <c r="C33" s="659"/>
      <c r="D33" s="670"/>
      <c r="E33" s="673"/>
      <c r="F33" s="673"/>
      <c r="G33" s="673"/>
      <c r="H33" s="673"/>
      <c r="I33" s="671"/>
      <c r="J33" s="686"/>
      <c r="K33" s="365" t="s">
        <v>43</v>
      </c>
      <c r="L33" s="308"/>
      <c r="M33" s="673"/>
      <c r="N33" s="673"/>
      <c r="O33" s="673"/>
      <c r="P33" s="673"/>
      <c r="Q33" s="671"/>
    </row>
    <row r="34" spans="2:17" ht="15" customHeight="1" x14ac:dyDescent="0.2">
      <c r="B34" s="682" t="s">
        <v>429</v>
      </c>
      <c r="C34" s="664"/>
      <c r="D34" s="664"/>
      <c r="E34" s="664"/>
      <c r="F34" s="664"/>
      <c r="G34" s="664"/>
      <c r="H34" s="664"/>
      <c r="I34" s="664"/>
      <c r="J34" s="664"/>
      <c r="K34" s="664"/>
      <c r="L34" s="667"/>
      <c r="M34" s="710" t="s">
        <v>59</v>
      </c>
      <c r="N34" s="664"/>
      <c r="O34" s="664"/>
      <c r="P34" s="664"/>
      <c r="Q34" s="667"/>
    </row>
    <row r="35" spans="2:17" ht="29.25" customHeight="1" x14ac:dyDescent="0.2">
      <c r="B35" s="668"/>
      <c r="C35" s="659"/>
      <c r="D35" s="659"/>
      <c r="E35" s="659"/>
      <c r="F35" s="659"/>
      <c r="G35" s="659"/>
      <c r="H35" s="659"/>
      <c r="I35" s="659"/>
      <c r="J35" s="659"/>
      <c r="K35" s="659"/>
      <c r="L35" s="669"/>
      <c r="M35" s="673"/>
      <c r="N35" s="673"/>
      <c r="O35" s="673"/>
      <c r="P35" s="673"/>
      <c r="Q35" s="671"/>
    </row>
    <row r="36" spans="2:17" ht="15.75" customHeight="1" x14ac:dyDescent="0.2">
      <c r="B36" s="668"/>
      <c r="C36" s="659"/>
      <c r="D36" s="659"/>
      <c r="E36" s="659"/>
      <c r="F36" s="659"/>
      <c r="G36" s="659"/>
      <c r="H36" s="659"/>
      <c r="I36" s="659"/>
      <c r="J36" s="659"/>
      <c r="K36" s="659"/>
      <c r="L36" s="669"/>
      <c r="M36" s="709" t="s">
        <v>60</v>
      </c>
      <c r="N36" s="664"/>
      <c r="O36" s="664"/>
      <c r="P36" s="664"/>
      <c r="Q36" s="667"/>
    </row>
    <row r="37" spans="2:17" ht="15.75" customHeight="1" x14ac:dyDescent="0.2">
      <c r="B37" s="668"/>
      <c r="C37" s="659"/>
      <c r="D37" s="659"/>
      <c r="E37" s="659"/>
      <c r="F37" s="659"/>
      <c r="G37" s="659"/>
      <c r="H37" s="659"/>
      <c r="I37" s="659"/>
      <c r="J37" s="659"/>
      <c r="K37" s="659"/>
      <c r="L37" s="669"/>
      <c r="M37" s="673"/>
      <c r="N37" s="673"/>
      <c r="O37" s="673"/>
      <c r="P37" s="673"/>
      <c r="Q37" s="671"/>
    </row>
    <row r="38" spans="2:17" ht="15.75" customHeight="1" x14ac:dyDescent="0.2">
      <c r="B38" s="668"/>
      <c r="C38" s="659"/>
      <c r="D38" s="659"/>
      <c r="E38" s="659"/>
      <c r="F38" s="659"/>
      <c r="G38" s="659"/>
      <c r="H38" s="659"/>
      <c r="I38" s="659"/>
      <c r="J38" s="659"/>
      <c r="K38" s="659"/>
      <c r="L38" s="669"/>
      <c r="M38" s="710" t="s">
        <v>59</v>
      </c>
      <c r="N38" s="664"/>
      <c r="O38" s="664"/>
      <c r="P38" s="664"/>
      <c r="Q38" s="667"/>
    </row>
    <row r="39" spans="2:17" ht="30" customHeight="1" x14ac:dyDescent="0.2">
      <c r="B39" s="670"/>
      <c r="C39" s="673"/>
      <c r="D39" s="673"/>
      <c r="E39" s="673"/>
      <c r="F39" s="673"/>
      <c r="G39" s="673"/>
      <c r="H39" s="673"/>
      <c r="I39" s="673"/>
      <c r="J39" s="673"/>
      <c r="K39" s="673"/>
      <c r="L39" s="671"/>
      <c r="M39" s="673"/>
      <c r="N39" s="673"/>
      <c r="O39" s="673"/>
      <c r="P39" s="673"/>
      <c r="Q39" s="671"/>
    </row>
    <row r="40" spans="2:17" ht="15.75" customHeight="1" x14ac:dyDescent="0.2">
      <c r="L40" s="309"/>
      <c r="M40" s="310"/>
      <c r="N40" s="310"/>
    </row>
    <row r="41" spans="2:17" ht="15.75" customHeight="1" x14ac:dyDescent="0.2">
      <c r="I41" s="302">
        <v>1</v>
      </c>
      <c r="J41" s="302">
        <v>4</v>
      </c>
      <c r="L41" s="309"/>
      <c r="M41" s="310"/>
      <c r="N41" s="310"/>
    </row>
    <row r="42" spans="2:17" ht="15.75" customHeight="1" x14ac:dyDescent="0.2">
      <c r="H42" s="366">
        <f>H28+'ADUL2 10012'!H24</f>
        <v>7003341690</v>
      </c>
      <c r="I42" s="366">
        <f>I28+'ADUL2 10012'!I24</f>
        <v>2596080775</v>
      </c>
      <c r="J42" s="366">
        <f>L28+'ADUL2 10012'!L24</f>
        <v>4407260915</v>
      </c>
      <c r="L42" s="309"/>
      <c r="M42" s="310"/>
      <c r="N42" s="310"/>
    </row>
    <row r="43" spans="2:17" ht="15.75" customHeight="1" x14ac:dyDescent="0.2">
      <c r="H43" s="366"/>
      <c r="I43" s="366"/>
      <c r="J43" s="366"/>
      <c r="L43" s="309"/>
      <c r="M43" s="310"/>
      <c r="N43" s="310"/>
    </row>
    <row r="44" spans="2:17" ht="15.75" customHeight="1" x14ac:dyDescent="0.2">
      <c r="I44" s="366"/>
      <c r="J44" s="366"/>
      <c r="L44" s="309"/>
      <c r="M44" s="310"/>
      <c r="N44" s="310"/>
    </row>
    <row r="45" spans="2:17" ht="15.75" customHeight="1" x14ac:dyDescent="0.2">
      <c r="L45" s="309"/>
      <c r="M45" s="310"/>
      <c r="N45" s="310"/>
    </row>
    <row r="46" spans="2:17" ht="15.75" customHeight="1" x14ac:dyDescent="0.2">
      <c r="H46" s="366">
        <f>H29+'ADUL2 10012'!H25</f>
        <v>5950550339</v>
      </c>
      <c r="I46" s="366">
        <f>I29+'ADUL2 10012'!I25</f>
        <v>1699603261</v>
      </c>
      <c r="J46" s="366">
        <f>L29+'ADUL2 10012'!L25</f>
        <v>4250947078</v>
      </c>
      <c r="L46" s="309"/>
      <c r="M46" s="310"/>
      <c r="N46" s="310"/>
    </row>
    <row r="47" spans="2:17" ht="15.75" customHeight="1" x14ac:dyDescent="0.2">
      <c r="L47" s="309"/>
      <c r="M47" s="310"/>
      <c r="N47" s="310"/>
    </row>
    <row r="48" spans="2:17" ht="15.75" customHeight="1" x14ac:dyDescent="0.2">
      <c r="L48" s="309"/>
      <c r="M48" s="310"/>
      <c r="N48" s="310"/>
    </row>
    <row r="49" spans="9:14" ht="15.75" customHeight="1" x14ac:dyDescent="0.2">
      <c r="L49" s="309"/>
      <c r="M49" s="310"/>
      <c r="N49" s="310"/>
    </row>
    <row r="50" spans="9:14" ht="15.75" customHeight="1" x14ac:dyDescent="0.2">
      <c r="L50" s="309"/>
      <c r="M50" s="310"/>
      <c r="N50" s="310"/>
    </row>
    <row r="51" spans="9:14" ht="15.75" customHeight="1" x14ac:dyDescent="0.2">
      <c r="I51" s="366">
        <f>1703003261-I46</f>
        <v>3400000</v>
      </c>
      <c r="J51" s="366">
        <f>4250947078-J46</f>
        <v>0</v>
      </c>
      <c r="L51" s="309"/>
      <c r="M51" s="310"/>
      <c r="N51" s="310"/>
    </row>
    <row r="52" spans="9:14" ht="15.75" customHeight="1" x14ac:dyDescent="0.2">
      <c r="L52" s="309"/>
      <c r="M52" s="310"/>
      <c r="N52" s="310"/>
    </row>
    <row r="53" spans="9:14" ht="15.75" customHeight="1" x14ac:dyDescent="0.2">
      <c r="L53" s="309"/>
      <c r="M53" s="310"/>
      <c r="N53" s="310"/>
    </row>
    <row r="54" spans="9:14" ht="15.75" customHeight="1" x14ac:dyDescent="0.2">
      <c r="L54" s="309"/>
      <c r="M54" s="310"/>
      <c r="N54" s="310"/>
    </row>
    <row r="55" spans="9:14" ht="15.75" customHeight="1" x14ac:dyDescent="0.2">
      <c r="L55" s="309"/>
      <c r="M55" s="310"/>
      <c r="N55" s="310"/>
    </row>
    <row r="56" spans="9:14" ht="15.75" customHeight="1" x14ac:dyDescent="0.2">
      <c r="L56" s="309"/>
      <c r="M56" s="310"/>
      <c r="N56" s="310"/>
    </row>
    <row r="57" spans="9:14" ht="15.75" customHeight="1" x14ac:dyDescent="0.2">
      <c r="L57" s="309"/>
      <c r="M57" s="310"/>
      <c r="N57" s="310"/>
    </row>
    <row r="58" spans="9:14" ht="15.75" customHeight="1" x14ac:dyDescent="0.2">
      <c r="L58" s="309"/>
      <c r="M58" s="310"/>
      <c r="N58" s="310"/>
    </row>
    <row r="59" spans="9:14" ht="15.75" customHeight="1" x14ac:dyDescent="0.2">
      <c r="L59" s="309"/>
      <c r="M59" s="310"/>
      <c r="N59" s="310"/>
    </row>
    <row r="60" spans="9:14" ht="15.75" customHeight="1" x14ac:dyDescent="0.2">
      <c r="L60" s="309"/>
      <c r="M60" s="310"/>
      <c r="N60" s="310"/>
    </row>
    <row r="61" spans="9:14" ht="15.75" customHeight="1" x14ac:dyDescent="0.2">
      <c r="L61" s="309"/>
      <c r="M61" s="310"/>
      <c r="N61" s="310"/>
    </row>
    <row r="62" spans="9:14" ht="15.75" customHeight="1" x14ac:dyDescent="0.2">
      <c r="L62" s="309"/>
      <c r="M62" s="310"/>
      <c r="N62" s="310"/>
    </row>
    <row r="63" spans="9:14" ht="15.75" customHeight="1" x14ac:dyDescent="0.2">
      <c r="L63" s="309"/>
      <c r="M63" s="310"/>
      <c r="N63" s="310"/>
    </row>
    <row r="64" spans="9:14" ht="15.75" customHeight="1" x14ac:dyDescent="0.2">
      <c r="L64" s="309"/>
      <c r="M64" s="310"/>
      <c r="N64" s="310"/>
    </row>
    <row r="65" spans="12:14" ht="15.75" customHeight="1" x14ac:dyDescent="0.2">
      <c r="L65" s="309"/>
      <c r="M65" s="310"/>
      <c r="N65" s="310"/>
    </row>
    <row r="66" spans="12:14" ht="15.75" customHeight="1" x14ac:dyDescent="0.2">
      <c r="L66" s="309"/>
      <c r="M66" s="310"/>
      <c r="N66" s="310"/>
    </row>
    <row r="67" spans="12:14" ht="15.75" customHeight="1" x14ac:dyDescent="0.2">
      <c r="L67" s="309"/>
      <c r="M67" s="310"/>
      <c r="N67" s="310"/>
    </row>
    <row r="68" spans="12:14" ht="15.75" customHeight="1" x14ac:dyDescent="0.2">
      <c r="L68" s="309"/>
      <c r="M68" s="310"/>
      <c r="N68" s="310"/>
    </row>
    <row r="69" spans="12:14" ht="15.75" customHeight="1" x14ac:dyDescent="0.2">
      <c r="L69" s="309"/>
      <c r="M69" s="310"/>
      <c r="N69" s="310"/>
    </row>
    <row r="70" spans="12:14" ht="15.75" customHeight="1" x14ac:dyDescent="0.2">
      <c r="L70" s="309"/>
      <c r="M70" s="310"/>
      <c r="N70" s="310"/>
    </row>
    <row r="71" spans="12:14" ht="15.75" customHeight="1" x14ac:dyDescent="0.2">
      <c r="L71" s="309"/>
      <c r="M71" s="310"/>
      <c r="N71" s="310"/>
    </row>
    <row r="72" spans="12:14" ht="15.75" customHeight="1" x14ac:dyDescent="0.2">
      <c r="L72" s="309"/>
      <c r="M72" s="310"/>
      <c r="N72" s="310"/>
    </row>
    <row r="73" spans="12:14" ht="15.75" customHeight="1" x14ac:dyDescent="0.2">
      <c r="L73" s="309"/>
      <c r="M73" s="310"/>
      <c r="N73" s="310"/>
    </row>
    <row r="74" spans="12:14" ht="15.75" customHeight="1" x14ac:dyDescent="0.2">
      <c r="L74" s="309"/>
      <c r="M74" s="310"/>
      <c r="N74" s="310"/>
    </row>
    <row r="75" spans="12:14" ht="15.75" customHeight="1" x14ac:dyDescent="0.2">
      <c r="L75" s="309"/>
      <c r="M75" s="310"/>
      <c r="N75" s="310"/>
    </row>
    <row r="76" spans="12:14" ht="15.75" customHeight="1" x14ac:dyDescent="0.2">
      <c r="L76" s="309"/>
      <c r="M76" s="310"/>
      <c r="N76" s="310"/>
    </row>
    <row r="77" spans="12:14" ht="15.75" customHeight="1" x14ac:dyDescent="0.2">
      <c r="L77" s="309"/>
      <c r="M77" s="310"/>
      <c r="N77" s="310"/>
    </row>
    <row r="78" spans="12:14" ht="15.75" customHeight="1" x14ac:dyDescent="0.2">
      <c r="L78" s="309"/>
      <c r="M78" s="310"/>
      <c r="N78" s="310"/>
    </row>
    <row r="79" spans="12:14" ht="15.75" customHeight="1" x14ac:dyDescent="0.2">
      <c r="L79" s="309"/>
      <c r="M79" s="310"/>
      <c r="N79" s="310"/>
    </row>
    <row r="80" spans="12:14" ht="15.75" customHeight="1" x14ac:dyDescent="0.2">
      <c r="L80" s="309"/>
      <c r="M80" s="310"/>
      <c r="N80" s="310"/>
    </row>
    <row r="81" spans="12:14" ht="15.75" customHeight="1" x14ac:dyDescent="0.2">
      <c r="L81" s="309"/>
      <c r="M81" s="310"/>
      <c r="N81" s="310"/>
    </row>
    <row r="82" spans="12:14" ht="15.75" customHeight="1" x14ac:dyDescent="0.2">
      <c r="L82" s="309"/>
      <c r="M82" s="310"/>
      <c r="N82" s="310"/>
    </row>
    <row r="83" spans="12:14" ht="15.75" customHeight="1" x14ac:dyDescent="0.2">
      <c r="L83" s="309"/>
      <c r="M83" s="310"/>
      <c r="N83" s="310"/>
    </row>
    <row r="84" spans="12:14" ht="15.75" customHeight="1" x14ac:dyDescent="0.2">
      <c r="L84" s="309"/>
      <c r="M84" s="310"/>
      <c r="N84" s="310"/>
    </row>
    <row r="85" spans="12:14" ht="15.75" customHeight="1" x14ac:dyDescent="0.2">
      <c r="L85" s="309"/>
      <c r="M85" s="310"/>
      <c r="N85" s="310"/>
    </row>
    <row r="86" spans="12:14" ht="15.75" customHeight="1" x14ac:dyDescent="0.2">
      <c r="L86" s="309"/>
      <c r="M86" s="310"/>
      <c r="N86" s="310"/>
    </row>
    <row r="87" spans="12:14" ht="15.75" customHeight="1" x14ac:dyDescent="0.2">
      <c r="L87" s="309"/>
      <c r="M87" s="310"/>
      <c r="N87" s="310"/>
    </row>
    <row r="88" spans="12:14" ht="15.75" customHeight="1" x14ac:dyDescent="0.2">
      <c r="L88" s="309"/>
      <c r="M88" s="310"/>
      <c r="N88" s="310"/>
    </row>
    <row r="89" spans="12:14" ht="15.75" customHeight="1" x14ac:dyDescent="0.2">
      <c r="L89" s="309"/>
      <c r="M89" s="310"/>
      <c r="N89" s="310"/>
    </row>
    <row r="90" spans="12:14" ht="15.75" customHeight="1" x14ac:dyDescent="0.2">
      <c r="L90" s="309"/>
      <c r="M90" s="310"/>
      <c r="N90" s="310"/>
    </row>
    <row r="91" spans="12:14" ht="15.75" customHeight="1" x14ac:dyDescent="0.2">
      <c r="L91" s="309"/>
      <c r="M91" s="310"/>
      <c r="N91" s="310"/>
    </row>
    <row r="92" spans="12:14" ht="15.75" customHeight="1" x14ac:dyDescent="0.2">
      <c r="L92" s="309"/>
      <c r="M92" s="310"/>
      <c r="N92" s="310"/>
    </row>
    <row r="93" spans="12:14" ht="15.75" customHeight="1" x14ac:dyDescent="0.2">
      <c r="L93" s="309"/>
      <c r="M93" s="310"/>
      <c r="N93" s="310"/>
    </row>
    <row r="94" spans="12:14" ht="15.75" customHeight="1" x14ac:dyDescent="0.2">
      <c r="L94" s="309"/>
      <c r="M94" s="310"/>
      <c r="N94" s="310"/>
    </row>
    <row r="95" spans="12:14" ht="15.75" customHeight="1" x14ac:dyDescent="0.2">
      <c r="L95" s="309"/>
      <c r="M95" s="310"/>
      <c r="N95" s="310"/>
    </row>
    <row r="96" spans="12:14" ht="15.75" customHeight="1" x14ac:dyDescent="0.2">
      <c r="L96" s="309"/>
      <c r="M96" s="310"/>
      <c r="N96" s="310"/>
    </row>
    <row r="97" spans="12:14" ht="15.75" customHeight="1" x14ac:dyDescent="0.2">
      <c r="L97" s="309"/>
      <c r="M97" s="310"/>
      <c r="N97" s="310"/>
    </row>
    <row r="98" spans="12:14" ht="15.75" customHeight="1" x14ac:dyDescent="0.2">
      <c r="L98" s="309"/>
      <c r="M98" s="310"/>
      <c r="N98" s="310"/>
    </row>
    <row r="99" spans="12:14" ht="15.75" customHeight="1" x14ac:dyDescent="0.2">
      <c r="L99" s="309"/>
      <c r="M99" s="310"/>
      <c r="N99" s="310"/>
    </row>
    <row r="100" spans="12:14" ht="15.75" customHeight="1" x14ac:dyDescent="0.2">
      <c r="L100" s="309"/>
      <c r="M100" s="310"/>
      <c r="N100" s="310"/>
    </row>
    <row r="101" spans="12:14" ht="15.75" customHeight="1" x14ac:dyDescent="0.2">
      <c r="L101" s="309"/>
      <c r="M101" s="310"/>
      <c r="N101" s="310"/>
    </row>
    <row r="102" spans="12:14" ht="15.75" customHeight="1" x14ac:dyDescent="0.2">
      <c r="L102" s="309"/>
      <c r="M102" s="310"/>
      <c r="N102" s="310"/>
    </row>
    <row r="103" spans="12:14" ht="15.75" customHeight="1" x14ac:dyDescent="0.2">
      <c r="L103" s="309"/>
      <c r="M103" s="310"/>
      <c r="N103" s="310"/>
    </row>
    <row r="104" spans="12:14" ht="15.75" customHeight="1" x14ac:dyDescent="0.2">
      <c r="L104" s="309"/>
      <c r="M104" s="310"/>
      <c r="N104" s="310"/>
    </row>
    <row r="105" spans="12:14" ht="15.75" customHeight="1" x14ac:dyDescent="0.2">
      <c r="L105" s="309"/>
      <c r="M105" s="310"/>
      <c r="N105" s="310"/>
    </row>
    <row r="106" spans="12:14" ht="15.75" customHeight="1" x14ac:dyDescent="0.2">
      <c r="L106" s="309"/>
      <c r="M106" s="310"/>
      <c r="N106" s="310"/>
    </row>
    <row r="107" spans="12:14" ht="15.75" customHeight="1" x14ac:dyDescent="0.2">
      <c r="L107" s="309"/>
      <c r="M107" s="310"/>
      <c r="N107" s="310"/>
    </row>
    <row r="108" spans="12:14" ht="15.75" customHeight="1" x14ac:dyDescent="0.2">
      <c r="L108" s="309"/>
      <c r="M108" s="310"/>
      <c r="N108" s="310"/>
    </row>
    <row r="109" spans="12:14" ht="15.75" customHeight="1" x14ac:dyDescent="0.2">
      <c r="L109" s="309"/>
      <c r="M109" s="310"/>
      <c r="N109" s="310"/>
    </row>
    <row r="110" spans="12:14" ht="15.75" customHeight="1" x14ac:dyDescent="0.2">
      <c r="L110" s="309"/>
      <c r="M110" s="310"/>
      <c r="N110" s="310"/>
    </row>
    <row r="111" spans="12:14" ht="15.75" customHeight="1" x14ac:dyDescent="0.2">
      <c r="L111" s="309"/>
      <c r="M111" s="310"/>
      <c r="N111" s="310"/>
    </row>
    <row r="112" spans="12:14" ht="15.75" customHeight="1" x14ac:dyDescent="0.2">
      <c r="L112" s="309"/>
      <c r="M112" s="310"/>
      <c r="N112" s="310"/>
    </row>
    <row r="113" spans="12:14" ht="15.75" customHeight="1" x14ac:dyDescent="0.2">
      <c r="L113" s="309"/>
      <c r="M113" s="310"/>
      <c r="N113" s="310"/>
    </row>
    <row r="114" spans="12:14" ht="15.75" customHeight="1" x14ac:dyDescent="0.2">
      <c r="L114" s="309"/>
      <c r="M114" s="310"/>
      <c r="N114" s="310"/>
    </row>
    <row r="115" spans="12:14" ht="15.75" customHeight="1" x14ac:dyDescent="0.2">
      <c r="L115" s="309"/>
      <c r="M115" s="310"/>
      <c r="N115" s="310"/>
    </row>
    <row r="116" spans="12:14" ht="15.75" customHeight="1" x14ac:dyDescent="0.2">
      <c r="L116" s="309"/>
      <c r="M116" s="310"/>
      <c r="N116" s="310"/>
    </row>
    <row r="117" spans="12:14" ht="15.75" customHeight="1" x14ac:dyDescent="0.2">
      <c r="L117" s="309"/>
      <c r="M117" s="310"/>
      <c r="N117" s="310"/>
    </row>
    <row r="118" spans="12:14" ht="15.75" customHeight="1" x14ac:dyDescent="0.2">
      <c r="L118" s="309"/>
      <c r="M118" s="310"/>
      <c r="N118" s="310"/>
    </row>
    <row r="119" spans="12:14" ht="15.75" customHeight="1" x14ac:dyDescent="0.2">
      <c r="L119" s="309"/>
      <c r="M119" s="310"/>
      <c r="N119" s="310"/>
    </row>
    <row r="120" spans="12:14" ht="15.75" customHeight="1" x14ac:dyDescent="0.2">
      <c r="L120" s="309"/>
      <c r="M120" s="310"/>
      <c r="N120" s="310"/>
    </row>
    <row r="121" spans="12:14" ht="15.75" customHeight="1" x14ac:dyDescent="0.2">
      <c r="L121" s="309"/>
      <c r="M121" s="310"/>
      <c r="N121" s="310"/>
    </row>
    <row r="122" spans="12:14" ht="15.75" customHeight="1" x14ac:dyDescent="0.2">
      <c r="L122" s="309"/>
      <c r="M122" s="310"/>
      <c r="N122" s="310"/>
    </row>
    <row r="123" spans="12:14" ht="15.75" customHeight="1" x14ac:dyDescent="0.2">
      <c r="L123" s="309"/>
      <c r="M123" s="310"/>
      <c r="N123" s="310"/>
    </row>
    <row r="124" spans="12:14" ht="15.75" customHeight="1" x14ac:dyDescent="0.2">
      <c r="L124" s="309"/>
      <c r="M124" s="310"/>
      <c r="N124" s="310"/>
    </row>
    <row r="125" spans="12:14" ht="15.75" customHeight="1" x14ac:dyDescent="0.2">
      <c r="L125" s="309"/>
      <c r="M125" s="310"/>
      <c r="N125" s="310"/>
    </row>
    <row r="126" spans="12:14" ht="15.75" customHeight="1" x14ac:dyDescent="0.2">
      <c r="L126" s="309"/>
      <c r="M126" s="310"/>
      <c r="N126" s="310"/>
    </row>
    <row r="127" spans="12:14" ht="15.75" customHeight="1" x14ac:dyDescent="0.2">
      <c r="L127" s="309"/>
      <c r="M127" s="310"/>
      <c r="N127" s="310"/>
    </row>
    <row r="128" spans="12:14" ht="15.75" customHeight="1" x14ac:dyDescent="0.2">
      <c r="L128" s="309"/>
      <c r="M128" s="310"/>
      <c r="N128" s="310"/>
    </row>
    <row r="129" spans="12:14" ht="15.75" customHeight="1" x14ac:dyDescent="0.2">
      <c r="L129" s="309"/>
      <c r="M129" s="310"/>
      <c r="N129" s="310"/>
    </row>
    <row r="130" spans="12:14" ht="15.75" customHeight="1" x14ac:dyDescent="0.2">
      <c r="L130" s="309"/>
      <c r="M130" s="310"/>
      <c r="N130" s="310"/>
    </row>
    <row r="131" spans="12:14" ht="15.75" customHeight="1" x14ac:dyDescent="0.2">
      <c r="L131" s="309"/>
      <c r="M131" s="310"/>
      <c r="N131" s="310"/>
    </row>
    <row r="132" spans="12:14" ht="15.75" customHeight="1" x14ac:dyDescent="0.2">
      <c r="L132" s="309"/>
      <c r="M132" s="310"/>
      <c r="N132" s="310"/>
    </row>
    <row r="133" spans="12:14" ht="15.75" customHeight="1" x14ac:dyDescent="0.2">
      <c r="L133" s="309"/>
      <c r="M133" s="310"/>
      <c r="N133" s="310"/>
    </row>
    <row r="134" spans="12:14" ht="15.75" customHeight="1" x14ac:dyDescent="0.2">
      <c r="L134" s="309"/>
      <c r="M134" s="310"/>
      <c r="N134" s="310"/>
    </row>
    <row r="135" spans="12:14" ht="15.75" customHeight="1" x14ac:dyDescent="0.2">
      <c r="L135" s="309"/>
      <c r="M135" s="310"/>
      <c r="N135" s="310"/>
    </row>
    <row r="136" spans="12:14" ht="15.75" customHeight="1" x14ac:dyDescent="0.2">
      <c r="L136" s="309"/>
      <c r="M136" s="310"/>
      <c r="N136" s="310"/>
    </row>
    <row r="137" spans="12:14" ht="15.75" customHeight="1" x14ac:dyDescent="0.2">
      <c r="L137" s="309"/>
      <c r="M137" s="310"/>
      <c r="N137" s="310"/>
    </row>
    <row r="138" spans="12:14" ht="15.75" customHeight="1" x14ac:dyDescent="0.2">
      <c r="L138" s="309"/>
      <c r="M138" s="310"/>
      <c r="N138" s="310"/>
    </row>
    <row r="139" spans="12:14" ht="15.75" customHeight="1" x14ac:dyDescent="0.2">
      <c r="L139" s="309"/>
      <c r="M139" s="310"/>
      <c r="N139" s="310"/>
    </row>
    <row r="140" spans="12:14" ht="15.75" customHeight="1" x14ac:dyDescent="0.2">
      <c r="L140" s="309"/>
      <c r="M140" s="310"/>
      <c r="N140" s="310"/>
    </row>
    <row r="141" spans="12:14" ht="15.75" customHeight="1" x14ac:dyDescent="0.2">
      <c r="L141" s="309"/>
      <c r="M141" s="310"/>
      <c r="N141" s="310"/>
    </row>
    <row r="142" spans="12:14" ht="15.75" customHeight="1" x14ac:dyDescent="0.2">
      <c r="L142" s="309"/>
      <c r="M142" s="310"/>
      <c r="N142" s="310"/>
    </row>
    <row r="143" spans="12:14" ht="15.75" customHeight="1" x14ac:dyDescent="0.2">
      <c r="L143" s="309"/>
      <c r="M143" s="310"/>
      <c r="N143" s="310"/>
    </row>
    <row r="144" spans="12:14" ht="15.75" customHeight="1" x14ac:dyDescent="0.2">
      <c r="L144" s="309"/>
      <c r="M144" s="310"/>
      <c r="N144" s="310"/>
    </row>
    <row r="145" spans="12:14" ht="15.75" customHeight="1" x14ac:dyDescent="0.2">
      <c r="L145" s="309"/>
      <c r="M145" s="310"/>
      <c r="N145" s="310"/>
    </row>
    <row r="146" spans="12:14" ht="15.75" customHeight="1" x14ac:dyDescent="0.2">
      <c r="L146" s="309"/>
      <c r="M146" s="310"/>
      <c r="N146" s="310"/>
    </row>
    <row r="147" spans="12:14" ht="15.75" customHeight="1" x14ac:dyDescent="0.2">
      <c r="L147" s="309"/>
      <c r="M147" s="310"/>
      <c r="N147" s="310"/>
    </row>
    <row r="148" spans="12:14" ht="15.75" customHeight="1" x14ac:dyDescent="0.2">
      <c r="L148" s="309"/>
      <c r="M148" s="310"/>
      <c r="N148" s="310"/>
    </row>
    <row r="149" spans="12:14" ht="15.75" customHeight="1" x14ac:dyDescent="0.2">
      <c r="L149" s="309"/>
      <c r="M149" s="310"/>
      <c r="N149" s="310"/>
    </row>
    <row r="150" spans="12:14" ht="15.75" customHeight="1" x14ac:dyDescent="0.2">
      <c r="L150" s="309"/>
      <c r="M150" s="310"/>
      <c r="N150" s="310"/>
    </row>
    <row r="151" spans="12:14" ht="15.75" customHeight="1" x14ac:dyDescent="0.2">
      <c r="L151" s="309"/>
      <c r="M151" s="310"/>
      <c r="N151" s="310"/>
    </row>
    <row r="152" spans="12:14" ht="15.75" customHeight="1" x14ac:dyDescent="0.2">
      <c r="L152" s="309"/>
      <c r="M152" s="310"/>
      <c r="N152" s="310"/>
    </row>
    <row r="153" spans="12:14" ht="15.75" customHeight="1" x14ac:dyDescent="0.2">
      <c r="L153" s="309"/>
      <c r="M153" s="310"/>
      <c r="N153" s="310"/>
    </row>
    <row r="154" spans="12:14" ht="15.75" customHeight="1" x14ac:dyDescent="0.2">
      <c r="L154" s="309"/>
      <c r="M154" s="310"/>
      <c r="N154" s="310"/>
    </row>
    <row r="155" spans="12:14" ht="15.75" customHeight="1" x14ac:dyDescent="0.2">
      <c r="L155" s="309"/>
      <c r="M155" s="310"/>
      <c r="N155" s="310"/>
    </row>
    <row r="156" spans="12:14" ht="15.75" customHeight="1" x14ac:dyDescent="0.2">
      <c r="L156" s="309"/>
      <c r="M156" s="310"/>
      <c r="N156" s="310"/>
    </row>
    <row r="157" spans="12:14" ht="15.75" customHeight="1" x14ac:dyDescent="0.2">
      <c r="L157" s="309"/>
      <c r="M157" s="310"/>
      <c r="N157" s="310"/>
    </row>
    <row r="158" spans="12:14" ht="15.75" customHeight="1" x14ac:dyDescent="0.2">
      <c r="L158" s="309"/>
      <c r="M158" s="310"/>
      <c r="N158" s="310"/>
    </row>
    <row r="159" spans="12:14" ht="15.75" customHeight="1" x14ac:dyDescent="0.2">
      <c r="L159" s="309"/>
      <c r="M159" s="310"/>
      <c r="N159" s="310"/>
    </row>
    <row r="160" spans="12:14" ht="15.75" customHeight="1" x14ac:dyDescent="0.2">
      <c r="L160" s="309"/>
      <c r="M160" s="310"/>
      <c r="N160" s="310"/>
    </row>
    <row r="161" spans="12:14" ht="15.75" customHeight="1" x14ac:dyDescent="0.2">
      <c r="L161" s="309"/>
      <c r="M161" s="310"/>
      <c r="N161" s="310"/>
    </row>
    <row r="162" spans="12:14" ht="15.75" customHeight="1" x14ac:dyDescent="0.2">
      <c r="L162" s="309"/>
      <c r="M162" s="310"/>
      <c r="N162" s="310"/>
    </row>
    <row r="163" spans="12:14" ht="15.75" customHeight="1" x14ac:dyDescent="0.2">
      <c r="L163" s="309"/>
      <c r="M163" s="310"/>
      <c r="N163" s="310"/>
    </row>
    <row r="164" spans="12:14" ht="15.75" customHeight="1" x14ac:dyDescent="0.2">
      <c r="L164" s="309"/>
      <c r="M164" s="310"/>
      <c r="N164" s="310"/>
    </row>
    <row r="165" spans="12:14" ht="15.75" customHeight="1" x14ac:dyDescent="0.2">
      <c r="L165" s="309"/>
      <c r="M165" s="310"/>
      <c r="N165" s="310"/>
    </row>
    <row r="166" spans="12:14" ht="15.75" customHeight="1" x14ac:dyDescent="0.2">
      <c r="L166" s="309"/>
      <c r="M166" s="310"/>
      <c r="N166" s="310"/>
    </row>
    <row r="167" spans="12:14" ht="15.75" customHeight="1" x14ac:dyDescent="0.2">
      <c r="L167" s="309"/>
      <c r="M167" s="310"/>
      <c r="N167" s="310"/>
    </row>
    <row r="168" spans="12:14" ht="15.75" customHeight="1" x14ac:dyDescent="0.2">
      <c r="L168" s="309"/>
      <c r="M168" s="310"/>
      <c r="N168" s="310"/>
    </row>
    <row r="169" spans="12:14" ht="15.75" customHeight="1" x14ac:dyDescent="0.2">
      <c r="L169" s="309"/>
      <c r="M169" s="310"/>
      <c r="N169" s="310"/>
    </row>
    <row r="170" spans="12:14" ht="15.75" customHeight="1" x14ac:dyDescent="0.2">
      <c r="L170" s="309"/>
      <c r="M170" s="310"/>
      <c r="N170" s="310"/>
    </row>
    <row r="171" spans="12:14" ht="15.75" customHeight="1" x14ac:dyDescent="0.2">
      <c r="L171" s="309"/>
      <c r="M171" s="310"/>
      <c r="N171" s="310"/>
    </row>
    <row r="172" spans="12:14" ht="15.75" customHeight="1" x14ac:dyDescent="0.2">
      <c r="L172" s="309"/>
      <c r="M172" s="310"/>
      <c r="N172" s="310"/>
    </row>
    <row r="173" spans="12:14" ht="15.75" customHeight="1" x14ac:dyDescent="0.2">
      <c r="L173" s="309"/>
      <c r="M173" s="310"/>
      <c r="N173" s="310"/>
    </row>
    <row r="174" spans="12:14" ht="15.75" customHeight="1" x14ac:dyDescent="0.2">
      <c r="L174" s="309"/>
      <c r="M174" s="310"/>
      <c r="N174" s="310"/>
    </row>
    <row r="175" spans="12:14" ht="15.75" customHeight="1" x14ac:dyDescent="0.2">
      <c r="L175" s="309"/>
      <c r="M175" s="310"/>
      <c r="N175" s="310"/>
    </row>
    <row r="176" spans="12:14" ht="15.75" customHeight="1" x14ac:dyDescent="0.2">
      <c r="L176" s="309"/>
      <c r="M176" s="310"/>
      <c r="N176" s="310"/>
    </row>
    <row r="177" spans="12:14" ht="15.75" customHeight="1" x14ac:dyDescent="0.2">
      <c r="L177" s="309"/>
      <c r="M177" s="310"/>
      <c r="N177" s="310"/>
    </row>
    <row r="178" spans="12:14" ht="15.75" customHeight="1" x14ac:dyDescent="0.2">
      <c r="L178" s="309"/>
      <c r="M178" s="310"/>
      <c r="N178" s="310"/>
    </row>
    <row r="179" spans="12:14" ht="15.75" customHeight="1" x14ac:dyDescent="0.2">
      <c r="L179" s="309"/>
      <c r="M179" s="310"/>
      <c r="N179" s="310"/>
    </row>
    <row r="180" spans="12:14" ht="15.75" customHeight="1" x14ac:dyDescent="0.2">
      <c r="L180" s="309"/>
      <c r="M180" s="310"/>
      <c r="N180" s="310"/>
    </row>
    <row r="181" spans="12:14" ht="15.75" customHeight="1" x14ac:dyDescent="0.2">
      <c r="L181" s="309"/>
      <c r="M181" s="310"/>
      <c r="N181" s="310"/>
    </row>
    <row r="182" spans="12:14" ht="15.75" customHeight="1" x14ac:dyDescent="0.2">
      <c r="L182" s="309"/>
      <c r="M182" s="310"/>
      <c r="N182" s="310"/>
    </row>
    <row r="183" spans="12:14" ht="15.75" customHeight="1" x14ac:dyDescent="0.2">
      <c r="L183" s="309"/>
      <c r="M183" s="310"/>
      <c r="N183" s="310"/>
    </row>
    <row r="184" spans="12:14" ht="15.75" customHeight="1" x14ac:dyDescent="0.2">
      <c r="L184" s="309"/>
      <c r="M184" s="310"/>
      <c r="N184" s="310"/>
    </row>
    <row r="185" spans="12:14" ht="15.75" customHeight="1" x14ac:dyDescent="0.2">
      <c r="L185" s="309"/>
      <c r="M185" s="310"/>
      <c r="N185" s="310"/>
    </row>
    <row r="186" spans="12:14" ht="15.75" customHeight="1" x14ac:dyDescent="0.2">
      <c r="L186" s="309"/>
      <c r="M186" s="310"/>
      <c r="N186" s="310"/>
    </row>
    <row r="187" spans="12:14" ht="15.75" customHeight="1" x14ac:dyDescent="0.2">
      <c r="L187" s="309"/>
      <c r="M187" s="310"/>
      <c r="N187" s="310"/>
    </row>
    <row r="188" spans="12:14" ht="15.75" customHeight="1" x14ac:dyDescent="0.2">
      <c r="L188" s="309"/>
      <c r="M188" s="310"/>
      <c r="N188" s="310"/>
    </row>
    <row r="189" spans="12:14" ht="15.75" customHeight="1" x14ac:dyDescent="0.2">
      <c r="L189" s="309"/>
      <c r="M189" s="310"/>
      <c r="N189" s="310"/>
    </row>
    <row r="190" spans="12:14" ht="15.75" customHeight="1" x14ac:dyDescent="0.2">
      <c r="L190" s="309"/>
      <c r="M190" s="310"/>
      <c r="N190" s="310"/>
    </row>
    <row r="191" spans="12:14" ht="15.75" customHeight="1" x14ac:dyDescent="0.2">
      <c r="L191" s="309"/>
      <c r="M191" s="310"/>
      <c r="N191" s="310"/>
    </row>
    <row r="192" spans="12:14" ht="15.75" customHeight="1" x14ac:dyDescent="0.2">
      <c r="L192" s="309"/>
      <c r="M192" s="310"/>
      <c r="N192" s="310"/>
    </row>
    <row r="193" spans="12:14" ht="15.75" customHeight="1" x14ac:dyDescent="0.2">
      <c r="L193" s="309"/>
      <c r="M193" s="310"/>
      <c r="N193" s="310"/>
    </row>
    <row r="194" spans="12:14" ht="15.75" customHeight="1" x14ac:dyDescent="0.2">
      <c r="L194" s="309"/>
      <c r="M194" s="310"/>
      <c r="N194" s="310"/>
    </row>
    <row r="195" spans="12:14" ht="15.75" customHeight="1" x14ac:dyDescent="0.2">
      <c r="L195" s="309"/>
      <c r="M195" s="310"/>
      <c r="N195" s="310"/>
    </row>
    <row r="196" spans="12:14" ht="15.75" customHeight="1" x14ac:dyDescent="0.2">
      <c r="L196" s="309"/>
      <c r="M196" s="310"/>
      <c r="N196" s="310"/>
    </row>
    <row r="197" spans="12:14" ht="15.75" customHeight="1" x14ac:dyDescent="0.2">
      <c r="L197" s="309"/>
      <c r="M197" s="310"/>
      <c r="N197" s="310"/>
    </row>
    <row r="198" spans="12:14" ht="15.75" customHeight="1" x14ac:dyDescent="0.2">
      <c r="L198" s="309"/>
      <c r="M198" s="310"/>
      <c r="N198" s="310"/>
    </row>
    <row r="199" spans="12:14" ht="15.75" customHeight="1" x14ac:dyDescent="0.2">
      <c r="L199" s="309"/>
      <c r="M199" s="310"/>
      <c r="N199" s="310"/>
    </row>
    <row r="200" spans="12:14" ht="15.75" customHeight="1" x14ac:dyDescent="0.2">
      <c r="L200" s="309"/>
      <c r="M200" s="310"/>
      <c r="N200" s="310"/>
    </row>
    <row r="201" spans="12:14" ht="15.75" customHeight="1" x14ac:dyDescent="0.2">
      <c r="L201" s="309"/>
      <c r="M201" s="310"/>
      <c r="N201" s="310"/>
    </row>
    <row r="202" spans="12:14" ht="15.75" customHeight="1" x14ac:dyDescent="0.2">
      <c r="L202" s="309"/>
      <c r="M202" s="310"/>
      <c r="N202" s="310"/>
    </row>
    <row r="203" spans="12:14" ht="15.75" customHeight="1" x14ac:dyDescent="0.2">
      <c r="L203" s="309"/>
      <c r="M203" s="310"/>
      <c r="N203" s="310"/>
    </row>
    <row r="204" spans="12:14" ht="15.75" customHeight="1" x14ac:dyDescent="0.2">
      <c r="L204" s="309"/>
      <c r="M204" s="310"/>
      <c r="N204" s="310"/>
    </row>
    <row r="205" spans="12:14" ht="15.75" customHeight="1" x14ac:dyDescent="0.2">
      <c r="L205" s="309"/>
      <c r="M205" s="310"/>
      <c r="N205" s="310"/>
    </row>
    <row r="206" spans="12:14" ht="15.75" customHeight="1" x14ac:dyDescent="0.2">
      <c r="L206" s="309"/>
      <c r="M206" s="310"/>
      <c r="N206" s="310"/>
    </row>
    <row r="207" spans="12:14" ht="15.75" customHeight="1" x14ac:dyDescent="0.2">
      <c r="L207" s="309"/>
      <c r="M207" s="310"/>
      <c r="N207" s="310"/>
    </row>
    <row r="208" spans="12:14" ht="15.75" customHeight="1" x14ac:dyDescent="0.2">
      <c r="L208" s="309"/>
      <c r="M208" s="310"/>
      <c r="N208" s="310"/>
    </row>
    <row r="209" spans="12:14" ht="15.75" customHeight="1" x14ac:dyDescent="0.2">
      <c r="L209" s="309"/>
      <c r="M209" s="310"/>
      <c r="N209" s="310"/>
    </row>
    <row r="210" spans="12:14" ht="15.75" customHeight="1" x14ac:dyDescent="0.2">
      <c r="L210" s="309"/>
      <c r="M210" s="310"/>
      <c r="N210" s="310"/>
    </row>
    <row r="211" spans="12:14" ht="15.75" customHeight="1" x14ac:dyDescent="0.2">
      <c r="L211" s="309"/>
      <c r="M211" s="310"/>
      <c r="N211" s="310"/>
    </row>
    <row r="212" spans="12:14" ht="15.75" customHeight="1" x14ac:dyDescent="0.2">
      <c r="L212" s="309"/>
      <c r="M212" s="310"/>
      <c r="N212" s="310"/>
    </row>
    <row r="213" spans="12:14" ht="15.75" customHeight="1" x14ac:dyDescent="0.2">
      <c r="L213" s="309"/>
      <c r="M213" s="310"/>
      <c r="N213" s="310"/>
    </row>
    <row r="214" spans="12:14" ht="15.75" customHeight="1" x14ac:dyDescent="0.2">
      <c r="L214" s="309"/>
      <c r="M214" s="310"/>
      <c r="N214" s="310"/>
    </row>
    <row r="215" spans="12:14" ht="15.75" customHeight="1" x14ac:dyDescent="0.2">
      <c r="L215" s="309"/>
      <c r="M215" s="310"/>
      <c r="N215" s="310"/>
    </row>
    <row r="216" spans="12:14" ht="15.75" customHeight="1" x14ac:dyDescent="0.2">
      <c r="L216" s="309"/>
      <c r="M216" s="310"/>
      <c r="N216" s="310"/>
    </row>
    <row r="217" spans="12:14" ht="15.75" customHeight="1" x14ac:dyDescent="0.2">
      <c r="L217" s="309"/>
      <c r="M217" s="310"/>
      <c r="N217" s="310"/>
    </row>
    <row r="218" spans="12:14" ht="15.75" customHeight="1" x14ac:dyDescent="0.2">
      <c r="L218" s="309"/>
      <c r="M218" s="310"/>
      <c r="N218" s="310"/>
    </row>
    <row r="219" spans="12:14" ht="15.75" customHeight="1" x14ac:dyDescent="0.2">
      <c r="L219" s="309"/>
      <c r="M219" s="310"/>
      <c r="N219" s="310"/>
    </row>
    <row r="220" spans="12:14" ht="15.75" customHeight="1" x14ac:dyDescent="0.2">
      <c r="L220" s="309"/>
      <c r="M220" s="310"/>
      <c r="N220" s="310"/>
    </row>
    <row r="221" spans="12:14" ht="15.75" customHeight="1" x14ac:dyDescent="0.2">
      <c r="L221" s="309"/>
      <c r="M221" s="310"/>
      <c r="N221" s="310"/>
    </row>
    <row r="222" spans="12:14" ht="15.75" customHeight="1" x14ac:dyDescent="0.2">
      <c r="L222" s="309"/>
      <c r="M222" s="310"/>
      <c r="N222" s="310"/>
    </row>
    <row r="223" spans="12:14" ht="15.75" customHeight="1" x14ac:dyDescent="0.2">
      <c r="L223" s="309"/>
      <c r="M223" s="310"/>
      <c r="N223" s="310"/>
    </row>
    <row r="224" spans="12:14" ht="15.75" customHeight="1" x14ac:dyDescent="0.2">
      <c r="L224" s="309"/>
      <c r="M224" s="310"/>
      <c r="N224" s="310"/>
    </row>
    <row r="225" spans="12:14" ht="15.75" customHeight="1" x14ac:dyDescent="0.2">
      <c r="L225" s="309"/>
      <c r="M225" s="310"/>
      <c r="N225" s="310"/>
    </row>
    <row r="226" spans="12:14" ht="15.75" customHeight="1" x14ac:dyDescent="0.2">
      <c r="L226" s="309"/>
      <c r="M226" s="310"/>
      <c r="N226" s="310"/>
    </row>
    <row r="227" spans="12:14" ht="15.75" customHeight="1" x14ac:dyDescent="0.2">
      <c r="L227" s="309"/>
      <c r="M227" s="310"/>
      <c r="N227" s="310"/>
    </row>
    <row r="228" spans="12:14" ht="15.75" customHeight="1" x14ac:dyDescent="0.2">
      <c r="L228" s="309"/>
      <c r="M228" s="310"/>
      <c r="N228" s="310"/>
    </row>
    <row r="229" spans="12:14" ht="15.75" customHeight="1" x14ac:dyDescent="0.2">
      <c r="L229" s="309"/>
      <c r="M229" s="310"/>
      <c r="N229" s="310"/>
    </row>
    <row r="230" spans="12:14" ht="15.75" customHeight="1" x14ac:dyDescent="0.2">
      <c r="L230" s="309"/>
      <c r="M230" s="310"/>
      <c r="N230" s="310"/>
    </row>
    <row r="231" spans="12:14" ht="15.75" customHeight="1" x14ac:dyDescent="0.2">
      <c r="L231" s="309"/>
      <c r="M231" s="310"/>
      <c r="N231" s="310"/>
    </row>
    <row r="232" spans="12:14" ht="15.75" customHeight="1" x14ac:dyDescent="0.2">
      <c r="L232" s="309"/>
      <c r="M232" s="310"/>
      <c r="N232" s="310"/>
    </row>
    <row r="233" spans="12:14" ht="15.75" customHeight="1" x14ac:dyDescent="0.2">
      <c r="L233" s="309"/>
      <c r="M233" s="310"/>
      <c r="N233" s="310"/>
    </row>
    <row r="234" spans="12:14" ht="15.75" customHeight="1" x14ac:dyDescent="0.2">
      <c r="L234" s="309"/>
      <c r="M234" s="310"/>
      <c r="N234" s="310"/>
    </row>
    <row r="235" spans="12:14" ht="15.75" customHeight="1" x14ac:dyDescent="0.2">
      <c r="L235" s="309"/>
      <c r="M235" s="310"/>
      <c r="N235" s="310"/>
    </row>
    <row r="236" spans="12:14" ht="15.75" customHeight="1" x14ac:dyDescent="0.2">
      <c r="L236" s="309"/>
      <c r="M236" s="310"/>
      <c r="N236" s="310"/>
    </row>
    <row r="237" spans="12:14" ht="15.75" customHeight="1" x14ac:dyDescent="0.2">
      <c r="L237" s="309"/>
      <c r="M237" s="310"/>
      <c r="N237" s="310"/>
    </row>
    <row r="238" spans="12:14" ht="15.75" customHeight="1" x14ac:dyDescent="0.2">
      <c r="L238" s="309"/>
      <c r="M238" s="310"/>
      <c r="N238" s="310"/>
    </row>
    <row r="239" spans="12:14" ht="15.75" customHeight="1" x14ac:dyDescent="0.2">
      <c r="L239" s="309"/>
      <c r="M239" s="310"/>
      <c r="N239" s="310"/>
    </row>
    <row r="240" spans="12:14" ht="15.75" customHeight="1" x14ac:dyDescent="0.2">
      <c r="L240" s="309"/>
      <c r="M240" s="310"/>
      <c r="N240" s="310"/>
    </row>
    <row r="241" spans="12:14" ht="15.75" customHeight="1" x14ac:dyDescent="0.2">
      <c r="L241" s="309"/>
      <c r="M241" s="310"/>
      <c r="N241" s="310"/>
    </row>
    <row r="242" spans="12:14" ht="15.75" customHeight="1" x14ac:dyDescent="0.2">
      <c r="L242" s="309"/>
      <c r="M242" s="310"/>
      <c r="N242" s="310"/>
    </row>
    <row r="243" spans="12:14" ht="15.75" customHeight="1" x14ac:dyDescent="0.2">
      <c r="L243" s="309"/>
      <c r="M243" s="310"/>
      <c r="N243" s="310"/>
    </row>
    <row r="244" spans="12:14" ht="15.75" customHeight="1" x14ac:dyDescent="0.2">
      <c r="L244" s="309"/>
      <c r="M244" s="310"/>
      <c r="N244" s="310"/>
    </row>
    <row r="245" spans="12:14" ht="15.75" customHeight="1" x14ac:dyDescent="0.2">
      <c r="L245" s="309"/>
      <c r="M245" s="310"/>
      <c r="N245" s="310"/>
    </row>
    <row r="246" spans="12:14" ht="15.75" customHeight="1" x14ac:dyDescent="0.2">
      <c r="L246" s="309"/>
      <c r="M246" s="310"/>
      <c r="N246" s="310"/>
    </row>
    <row r="247" spans="12:14" ht="15.75" customHeight="1" x14ac:dyDescent="0.2">
      <c r="L247" s="309"/>
      <c r="M247" s="310"/>
      <c r="N247" s="310"/>
    </row>
    <row r="248" spans="12:14" ht="15.75" customHeight="1" x14ac:dyDescent="0.2">
      <c r="L248" s="309"/>
      <c r="M248" s="310"/>
      <c r="N248" s="310"/>
    </row>
    <row r="249" spans="12:14" ht="15.75" customHeight="1" x14ac:dyDescent="0.2">
      <c r="L249" s="309"/>
      <c r="M249" s="310"/>
      <c r="N249" s="310"/>
    </row>
    <row r="250" spans="12:14" ht="15.75" customHeight="1" x14ac:dyDescent="0.2">
      <c r="L250" s="309"/>
      <c r="M250" s="310"/>
      <c r="N250" s="310"/>
    </row>
    <row r="251" spans="12:14" ht="15.75" customHeight="1" x14ac:dyDescent="0.2">
      <c r="L251" s="309"/>
      <c r="M251" s="310"/>
      <c r="N251" s="310"/>
    </row>
    <row r="252" spans="12:14" ht="15.75" customHeight="1" x14ac:dyDescent="0.2">
      <c r="L252" s="309"/>
      <c r="M252" s="310"/>
      <c r="N252" s="310"/>
    </row>
    <row r="253" spans="12:14" ht="15.75" customHeight="1" x14ac:dyDescent="0.2">
      <c r="L253" s="309"/>
      <c r="M253" s="310"/>
      <c r="N253" s="310"/>
    </row>
    <row r="254" spans="12:14" ht="15.75" customHeight="1" x14ac:dyDescent="0.2">
      <c r="L254" s="309"/>
      <c r="M254" s="310"/>
      <c r="N254" s="310"/>
    </row>
    <row r="255" spans="12:14" ht="15.75" customHeight="1" x14ac:dyDescent="0.2">
      <c r="L255" s="309"/>
      <c r="M255" s="310"/>
      <c r="N255" s="310"/>
    </row>
    <row r="256" spans="12:14" ht="15.75" customHeight="1" x14ac:dyDescent="0.2">
      <c r="L256" s="309"/>
      <c r="M256" s="310"/>
      <c r="N256" s="310"/>
    </row>
    <row r="257" spans="12:14" ht="15.75" customHeight="1" x14ac:dyDescent="0.2">
      <c r="L257" s="309"/>
      <c r="M257" s="310"/>
      <c r="N257" s="310"/>
    </row>
    <row r="258" spans="12:14" ht="15.75" customHeight="1" x14ac:dyDescent="0.2">
      <c r="L258" s="309"/>
      <c r="M258" s="310"/>
      <c r="N258" s="310"/>
    </row>
    <row r="259" spans="12:14" ht="15.75" customHeight="1" x14ac:dyDescent="0.2">
      <c r="L259" s="309"/>
      <c r="M259" s="310"/>
      <c r="N259" s="310"/>
    </row>
    <row r="260" spans="12:14" ht="15.75" customHeight="1" x14ac:dyDescent="0.2">
      <c r="L260" s="309"/>
      <c r="M260" s="310"/>
      <c r="N260" s="310"/>
    </row>
    <row r="261" spans="12:14" ht="15.75" customHeight="1" x14ac:dyDescent="0.2">
      <c r="L261" s="309"/>
      <c r="M261" s="310"/>
      <c r="N261" s="310"/>
    </row>
    <row r="262" spans="12:14" ht="15.75" customHeight="1" x14ac:dyDescent="0.2">
      <c r="L262" s="309"/>
      <c r="M262" s="310"/>
      <c r="N262" s="310"/>
    </row>
    <row r="263" spans="12:14" ht="15.75" customHeight="1" x14ac:dyDescent="0.2">
      <c r="L263" s="309"/>
      <c r="M263" s="310"/>
      <c r="N263" s="310"/>
    </row>
    <row r="264" spans="12:14" ht="15.75" customHeight="1" x14ac:dyDescent="0.2">
      <c r="L264" s="309"/>
      <c r="M264" s="310"/>
      <c r="N264" s="310"/>
    </row>
    <row r="265" spans="12:14" ht="15.75" customHeight="1" x14ac:dyDescent="0.2">
      <c r="L265" s="309"/>
      <c r="M265" s="310"/>
      <c r="N265" s="310"/>
    </row>
    <row r="266" spans="12:14" ht="15.75" customHeight="1" x14ac:dyDescent="0.2">
      <c r="L266" s="309"/>
      <c r="M266" s="310"/>
      <c r="N266" s="310"/>
    </row>
    <row r="267" spans="12:14" ht="15.75" customHeight="1" x14ac:dyDescent="0.2">
      <c r="L267" s="309"/>
      <c r="M267" s="310"/>
      <c r="N267" s="310"/>
    </row>
    <row r="268" spans="12:14" ht="15.75" customHeight="1" x14ac:dyDescent="0.2">
      <c r="L268" s="309"/>
      <c r="M268" s="310"/>
      <c r="N268" s="310"/>
    </row>
    <row r="269" spans="12:14" ht="15.75" customHeight="1" x14ac:dyDescent="0.2">
      <c r="L269" s="309"/>
      <c r="M269" s="310"/>
      <c r="N269" s="310"/>
    </row>
    <row r="270" spans="12:14" ht="15.75" customHeight="1" x14ac:dyDescent="0.2">
      <c r="L270" s="309"/>
      <c r="M270" s="310"/>
      <c r="N270" s="310"/>
    </row>
    <row r="271" spans="12:14" ht="15.75" customHeight="1" x14ac:dyDescent="0.2">
      <c r="L271" s="309"/>
      <c r="M271" s="310"/>
      <c r="N271" s="310"/>
    </row>
    <row r="272" spans="12:14" ht="15.75" customHeight="1" x14ac:dyDescent="0.2">
      <c r="L272" s="309"/>
      <c r="M272" s="310"/>
      <c r="N272" s="310"/>
    </row>
    <row r="273" spans="12:14" ht="15.75" customHeight="1" x14ac:dyDescent="0.2">
      <c r="L273" s="309"/>
      <c r="M273" s="310"/>
      <c r="N273" s="310"/>
    </row>
    <row r="274" spans="12:14" ht="15.75" customHeight="1" x14ac:dyDescent="0.2">
      <c r="L274" s="309"/>
      <c r="M274" s="310"/>
      <c r="N274" s="310"/>
    </row>
    <row r="275" spans="12:14" ht="15.75" customHeight="1" x14ac:dyDescent="0.2">
      <c r="L275" s="309"/>
      <c r="M275" s="310"/>
      <c r="N275" s="310"/>
    </row>
    <row r="276" spans="12:14" ht="15.75" customHeight="1" x14ac:dyDescent="0.2">
      <c r="L276" s="309"/>
      <c r="M276" s="310"/>
      <c r="N276" s="310"/>
    </row>
    <row r="277" spans="12:14" ht="15.75" customHeight="1" x14ac:dyDescent="0.2">
      <c r="L277" s="309"/>
      <c r="M277" s="310"/>
      <c r="N277" s="310"/>
    </row>
    <row r="278" spans="12:14" ht="15.75" customHeight="1" x14ac:dyDescent="0.2">
      <c r="L278" s="309"/>
      <c r="M278" s="310"/>
      <c r="N278" s="310"/>
    </row>
    <row r="279" spans="12:14" ht="15.75" customHeight="1" x14ac:dyDescent="0.2">
      <c r="L279" s="309"/>
      <c r="M279" s="310"/>
      <c r="N279" s="310"/>
    </row>
    <row r="280" spans="12:14" ht="15.75" customHeight="1" x14ac:dyDescent="0.2">
      <c r="L280" s="309"/>
      <c r="M280" s="310"/>
      <c r="N280" s="310"/>
    </row>
    <row r="281" spans="12:14" ht="15.75" customHeight="1" x14ac:dyDescent="0.2">
      <c r="L281" s="309"/>
      <c r="M281" s="310"/>
      <c r="N281" s="310"/>
    </row>
    <row r="282" spans="12:14" ht="15.75" customHeight="1" x14ac:dyDescent="0.2">
      <c r="L282" s="309"/>
      <c r="M282" s="310"/>
      <c r="N282" s="310"/>
    </row>
    <row r="283" spans="12:14" ht="15.75" customHeight="1" x14ac:dyDescent="0.2">
      <c r="L283" s="309"/>
      <c r="M283" s="310"/>
      <c r="N283" s="310"/>
    </row>
    <row r="284" spans="12:14" ht="15.75" customHeight="1" x14ac:dyDescent="0.2">
      <c r="L284" s="309"/>
      <c r="M284" s="310"/>
      <c r="N284" s="310"/>
    </row>
    <row r="285" spans="12:14" ht="15.75" customHeight="1" x14ac:dyDescent="0.2">
      <c r="L285" s="309"/>
      <c r="M285" s="310"/>
      <c r="N285" s="310"/>
    </row>
    <row r="286" spans="12:14" ht="15.75" customHeight="1" x14ac:dyDescent="0.2">
      <c r="L286" s="309"/>
      <c r="M286" s="310"/>
      <c r="N286" s="310"/>
    </row>
    <row r="287" spans="12:14" ht="15.75" customHeight="1" x14ac:dyDescent="0.2">
      <c r="L287" s="309"/>
      <c r="M287" s="310"/>
      <c r="N287" s="310"/>
    </row>
    <row r="288" spans="12:14" ht="15.75" customHeight="1" x14ac:dyDescent="0.2">
      <c r="L288" s="309"/>
      <c r="M288" s="310"/>
      <c r="N288" s="310"/>
    </row>
    <row r="289" spans="12:14" ht="15.75" customHeight="1" x14ac:dyDescent="0.2">
      <c r="L289" s="309"/>
      <c r="M289" s="310"/>
      <c r="N289" s="310"/>
    </row>
    <row r="290" spans="12:14" ht="15.75" customHeight="1" x14ac:dyDescent="0.2">
      <c r="L290" s="309"/>
      <c r="M290" s="310"/>
      <c r="N290" s="310"/>
    </row>
    <row r="291" spans="12:14" ht="15.75" customHeight="1" x14ac:dyDescent="0.2">
      <c r="L291" s="309"/>
      <c r="M291" s="310"/>
      <c r="N291" s="310"/>
    </row>
    <row r="292" spans="12:14" ht="15.75" customHeight="1" x14ac:dyDescent="0.2">
      <c r="L292" s="309"/>
      <c r="M292" s="310"/>
      <c r="N292" s="310"/>
    </row>
    <row r="293" spans="12:14" ht="15.75" customHeight="1" x14ac:dyDescent="0.2">
      <c r="L293" s="309"/>
      <c r="M293" s="310"/>
      <c r="N293" s="310"/>
    </row>
    <row r="294" spans="12:14" ht="15.75" customHeight="1" x14ac:dyDescent="0.2">
      <c r="L294" s="309"/>
      <c r="M294" s="310"/>
      <c r="N294" s="310"/>
    </row>
    <row r="295" spans="12:14" ht="15.75" customHeight="1" x14ac:dyDescent="0.2">
      <c r="L295" s="309"/>
      <c r="M295" s="310"/>
      <c r="N295" s="310"/>
    </row>
    <row r="296" spans="12:14" ht="15.75" customHeight="1" x14ac:dyDescent="0.2">
      <c r="L296" s="309"/>
      <c r="M296" s="310"/>
      <c r="N296" s="310"/>
    </row>
    <row r="297" spans="12:14" ht="15.75" customHeight="1" x14ac:dyDescent="0.2">
      <c r="L297" s="309"/>
      <c r="M297" s="310"/>
      <c r="N297" s="310"/>
    </row>
    <row r="298" spans="12:14" ht="15.75" customHeight="1" x14ac:dyDescent="0.2">
      <c r="L298" s="309"/>
      <c r="M298" s="310"/>
      <c r="N298" s="310"/>
    </row>
    <row r="299" spans="12:14" ht="15.75" customHeight="1" x14ac:dyDescent="0.2">
      <c r="L299" s="309"/>
      <c r="M299" s="310"/>
      <c r="N299" s="310"/>
    </row>
    <row r="300" spans="12:14" ht="15.75" customHeight="1" x14ac:dyDescent="0.2">
      <c r="L300" s="309"/>
      <c r="M300" s="310"/>
      <c r="N300" s="310"/>
    </row>
    <row r="301" spans="12:14" ht="15.75" customHeight="1" x14ac:dyDescent="0.2">
      <c r="L301" s="309"/>
      <c r="M301" s="310"/>
      <c r="N301" s="310"/>
    </row>
    <row r="302" spans="12:14" ht="15.75" customHeight="1" x14ac:dyDescent="0.2">
      <c r="L302" s="309"/>
      <c r="M302" s="310"/>
      <c r="N302" s="310"/>
    </row>
    <row r="303" spans="12:14" ht="15.75" customHeight="1" x14ac:dyDescent="0.2">
      <c r="L303" s="309"/>
      <c r="M303" s="310"/>
      <c r="N303" s="310"/>
    </row>
    <row r="304" spans="12:14" ht="15.75" customHeight="1" x14ac:dyDescent="0.2">
      <c r="L304" s="309"/>
      <c r="M304" s="310"/>
      <c r="N304" s="310"/>
    </row>
    <row r="305" spans="12:14" ht="15.75" customHeight="1" x14ac:dyDescent="0.2">
      <c r="L305" s="309"/>
      <c r="M305" s="310"/>
      <c r="N305" s="310"/>
    </row>
    <row r="306" spans="12:14" ht="15.75" customHeight="1" x14ac:dyDescent="0.2">
      <c r="L306" s="309"/>
      <c r="M306" s="310"/>
      <c r="N306" s="310"/>
    </row>
    <row r="307" spans="12:14" ht="15.75" customHeight="1" x14ac:dyDescent="0.2">
      <c r="L307" s="309"/>
      <c r="M307" s="310"/>
      <c r="N307" s="310"/>
    </row>
    <row r="308" spans="12:14" ht="15.75" customHeight="1" x14ac:dyDescent="0.2">
      <c r="L308" s="309"/>
      <c r="M308" s="310"/>
      <c r="N308" s="310"/>
    </row>
    <row r="309" spans="12:14" ht="15.75" customHeight="1" x14ac:dyDescent="0.2">
      <c r="L309" s="309"/>
      <c r="M309" s="310"/>
      <c r="N309" s="310"/>
    </row>
    <row r="310" spans="12:14" ht="15.75" customHeight="1" x14ac:dyDescent="0.2">
      <c r="L310" s="309"/>
      <c r="M310" s="310"/>
      <c r="N310" s="310"/>
    </row>
    <row r="311" spans="12:14" ht="15.75" customHeight="1" x14ac:dyDescent="0.2">
      <c r="L311" s="309"/>
      <c r="M311" s="310"/>
      <c r="N311" s="310"/>
    </row>
    <row r="312" spans="12:14" ht="15.75" customHeight="1" x14ac:dyDescent="0.2">
      <c r="L312" s="309"/>
      <c r="M312" s="310"/>
      <c r="N312" s="310"/>
    </row>
    <row r="313" spans="12:14" ht="15.75" customHeight="1" x14ac:dyDescent="0.2">
      <c r="L313" s="309"/>
      <c r="M313" s="310"/>
      <c r="N313" s="310"/>
    </row>
    <row r="314" spans="12:14" ht="15.75" customHeight="1" x14ac:dyDescent="0.2">
      <c r="L314" s="309"/>
      <c r="M314" s="310"/>
      <c r="N314" s="310"/>
    </row>
    <row r="315" spans="12:14" ht="15.75" customHeight="1" x14ac:dyDescent="0.2">
      <c r="L315" s="309"/>
      <c r="M315" s="310"/>
      <c r="N315" s="310"/>
    </row>
    <row r="316" spans="12:14" ht="15.75" customHeight="1" x14ac:dyDescent="0.2">
      <c r="L316" s="309"/>
      <c r="M316" s="310"/>
      <c r="N316" s="310"/>
    </row>
    <row r="317" spans="12:14" ht="15.75" customHeight="1" x14ac:dyDescent="0.2">
      <c r="L317" s="309"/>
      <c r="M317" s="310"/>
      <c r="N317" s="310"/>
    </row>
    <row r="318" spans="12:14" ht="15.75" customHeight="1" x14ac:dyDescent="0.2">
      <c r="L318" s="309"/>
      <c r="M318" s="310"/>
      <c r="N318" s="310"/>
    </row>
    <row r="319" spans="12:14" ht="15.75" customHeight="1" x14ac:dyDescent="0.2">
      <c r="L319" s="309"/>
      <c r="M319" s="310"/>
      <c r="N319" s="310"/>
    </row>
    <row r="320" spans="12:14" ht="15.75" customHeight="1" x14ac:dyDescent="0.2">
      <c r="L320" s="309"/>
      <c r="M320" s="310"/>
      <c r="N320" s="310"/>
    </row>
    <row r="321" spans="12:14" ht="15.75" customHeight="1" x14ac:dyDescent="0.2">
      <c r="L321" s="309"/>
      <c r="M321" s="310"/>
      <c r="N321" s="310"/>
    </row>
    <row r="322" spans="12:14" ht="15.75" customHeight="1" x14ac:dyDescent="0.2">
      <c r="L322" s="309"/>
      <c r="M322" s="310"/>
      <c r="N322" s="310"/>
    </row>
    <row r="323" spans="12:14" ht="15.75" customHeight="1" x14ac:dyDescent="0.2">
      <c r="L323" s="309"/>
      <c r="M323" s="310"/>
      <c r="N323" s="310"/>
    </row>
    <row r="324" spans="12:14" ht="15.75" customHeight="1" x14ac:dyDescent="0.2">
      <c r="L324" s="309"/>
      <c r="M324" s="310"/>
      <c r="N324" s="310"/>
    </row>
    <row r="325" spans="12:14" ht="15.75" customHeight="1" x14ac:dyDescent="0.2">
      <c r="L325" s="309"/>
      <c r="M325" s="310"/>
      <c r="N325" s="310"/>
    </row>
    <row r="326" spans="12:14" ht="15.75" customHeight="1" x14ac:dyDescent="0.2">
      <c r="L326" s="309"/>
      <c r="M326" s="310"/>
      <c r="N326" s="310"/>
    </row>
    <row r="327" spans="12:14" ht="15.75" customHeight="1" x14ac:dyDescent="0.2">
      <c r="L327" s="309"/>
      <c r="M327" s="310"/>
      <c r="N327" s="310"/>
    </row>
    <row r="328" spans="12:14" ht="15.75" customHeight="1" x14ac:dyDescent="0.2">
      <c r="L328" s="309"/>
      <c r="M328" s="310"/>
      <c r="N328" s="310"/>
    </row>
    <row r="329" spans="12:14" ht="15.75" customHeight="1" x14ac:dyDescent="0.2">
      <c r="L329" s="309"/>
      <c r="M329" s="310"/>
      <c r="N329" s="310"/>
    </row>
    <row r="330" spans="12:14" ht="15.75" customHeight="1" x14ac:dyDescent="0.2">
      <c r="L330" s="309"/>
      <c r="M330" s="310"/>
      <c r="N330" s="310"/>
    </row>
    <row r="331" spans="12:14" ht="15.75" customHeight="1" x14ac:dyDescent="0.2">
      <c r="L331" s="309"/>
      <c r="M331" s="310"/>
      <c r="N331" s="310"/>
    </row>
    <row r="332" spans="12:14" ht="15.75" customHeight="1" x14ac:dyDescent="0.2">
      <c r="L332" s="309"/>
      <c r="M332" s="310"/>
      <c r="N332" s="310"/>
    </row>
    <row r="333" spans="12:14" ht="15.75" customHeight="1" x14ac:dyDescent="0.2">
      <c r="L333" s="309"/>
      <c r="M333" s="310"/>
      <c r="N333" s="310"/>
    </row>
    <row r="334" spans="12:14" ht="15.75" customHeight="1" x14ac:dyDescent="0.2">
      <c r="L334" s="309"/>
      <c r="M334" s="310"/>
      <c r="N334" s="310"/>
    </row>
    <row r="335" spans="12:14" ht="15.75" customHeight="1" x14ac:dyDescent="0.2">
      <c r="L335" s="309"/>
      <c r="M335" s="310"/>
      <c r="N335" s="310"/>
    </row>
    <row r="336" spans="12:14" ht="15.75" customHeight="1" x14ac:dyDescent="0.2">
      <c r="L336" s="309"/>
      <c r="M336" s="310"/>
      <c r="N336" s="310"/>
    </row>
    <row r="337" spans="12:14" ht="15.75" customHeight="1" x14ac:dyDescent="0.2">
      <c r="L337" s="309"/>
      <c r="M337" s="310"/>
      <c r="N337" s="310"/>
    </row>
    <row r="338" spans="12:14" ht="15.75" customHeight="1" x14ac:dyDescent="0.2">
      <c r="L338" s="309"/>
      <c r="M338" s="310"/>
      <c r="N338" s="310"/>
    </row>
    <row r="339" spans="12:14" ht="15.75" customHeight="1" x14ac:dyDescent="0.2">
      <c r="L339" s="309"/>
      <c r="M339" s="310"/>
      <c r="N339" s="310"/>
    </row>
    <row r="340" spans="12:14" ht="15.75" customHeight="1" x14ac:dyDescent="0.2">
      <c r="L340" s="309"/>
      <c r="M340" s="310"/>
      <c r="N340" s="310"/>
    </row>
    <row r="341" spans="12:14" ht="15.75" customHeight="1" x14ac:dyDescent="0.2">
      <c r="L341" s="309"/>
      <c r="M341" s="310"/>
      <c r="N341" s="310"/>
    </row>
    <row r="342" spans="12:14" ht="15.75" customHeight="1" x14ac:dyDescent="0.2">
      <c r="L342" s="309"/>
      <c r="M342" s="310"/>
      <c r="N342" s="310"/>
    </row>
    <row r="343" spans="12:14" ht="15.75" customHeight="1" x14ac:dyDescent="0.2">
      <c r="L343" s="309"/>
      <c r="M343" s="310"/>
      <c r="N343" s="310"/>
    </row>
    <row r="344" spans="12:14" ht="15.75" customHeight="1" x14ac:dyDescent="0.2">
      <c r="L344" s="309"/>
      <c r="M344" s="310"/>
      <c r="N344" s="310"/>
    </row>
    <row r="345" spans="12:14" ht="15.75" customHeight="1" x14ac:dyDescent="0.2">
      <c r="L345" s="309"/>
      <c r="M345" s="310"/>
      <c r="N345" s="310"/>
    </row>
    <row r="346" spans="12:14" ht="15.75" customHeight="1" x14ac:dyDescent="0.2">
      <c r="L346" s="309"/>
      <c r="M346" s="310"/>
      <c r="N346" s="310"/>
    </row>
    <row r="347" spans="12:14" ht="15.75" customHeight="1" x14ac:dyDescent="0.2">
      <c r="L347" s="309"/>
      <c r="M347" s="310"/>
      <c r="N347" s="310"/>
    </row>
    <row r="348" spans="12:14" ht="15.75" customHeight="1" x14ac:dyDescent="0.2">
      <c r="L348" s="309"/>
      <c r="M348" s="310"/>
      <c r="N348" s="310"/>
    </row>
    <row r="349" spans="12:14" ht="15.75" customHeight="1" x14ac:dyDescent="0.2">
      <c r="L349" s="309"/>
      <c r="M349" s="310"/>
      <c r="N349" s="310"/>
    </row>
    <row r="350" spans="12:14" ht="15.75" customHeight="1" x14ac:dyDescent="0.2">
      <c r="L350" s="309"/>
      <c r="M350" s="310"/>
      <c r="N350" s="310"/>
    </row>
    <row r="351" spans="12:14" ht="15.75" customHeight="1" x14ac:dyDescent="0.2">
      <c r="L351" s="309"/>
      <c r="M351" s="310"/>
      <c r="N351" s="310"/>
    </row>
    <row r="352" spans="12:14" ht="15.75" customHeight="1" x14ac:dyDescent="0.2">
      <c r="L352" s="309"/>
      <c r="M352" s="310"/>
      <c r="N352" s="310"/>
    </row>
    <row r="353" spans="12:14" ht="15.75" customHeight="1" x14ac:dyDescent="0.2">
      <c r="L353" s="309"/>
      <c r="M353" s="310"/>
      <c r="N353" s="310"/>
    </row>
    <row r="354" spans="12:14" ht="15.75" customHeight="1" x14ac:dyDescent="0.2">
      <c r="L354" s="309"/>
      <c r="M354" s="310"/>
      <c r="N354" s="310"/>
    </row>
    <row r="355" spans="12:14" ht="15.75" customHeight="1" x14ac:dyDescent="0.2">
      <c r="L355" s="309"/>
      <c r="M355" s="310"/>
      <c r="N355" s="310"/>
    </row>
    <row r="356" spans="12:14" ht="15.75" customHeight="1" x14ac:dyDescent="0.2">
      <c r="L356" s="309"/>
      <c r="M356" s="310"/>
      <c r="N356" s="310"/>
    </row>
    <row r="357" spans="12:14" ht="15.75" customHeight="1" x14ac:dyDescent="0.2">
      <c r="L357" s="309"/>
      <c r="M357" s="310"/>
      <c r="N357" s="310"/>
    </row>
    <row r="358" spans="12:14" ht="15.75" customHeight="1" x14ac:dyDescent="0.2">
      <c r="L358" s="309"/>
      <c r="M358" s="310"/>
      <c r="N358" s="310"/>
    </row>
    <row r="359" spans="12:14" ht="15.75" customHeight="1" x14ac:dyDescent="0.2">
      <c r="L359" s="309"/>
      <c r="M359" s="310"/>
      <c r="N359" s="310"/>
    </row>
    <row r="360" spans="12:14" ht="15.75" customHeight="1" x14ac:dyDescent="0.2">
      <c r="L360" s="309"/>
      <c r="M360" s="310"/>
      <c r="N360" s="310"/>
    </row>
    <row r="361" spans="12:14" ht="15.75" customHeight="1" x14ac:dyDescent="0.2">
      <c r="L361" s="309"/>
      <c r="M361" s="310"/>
      <c r="N361" s="310"/>
    </row>
    <row r="362" spans="12:14" ht="15.75" customHeight="1" x14ac:dyDescent="0.2">
      <c r="L362" s="309"/>
      <c r="M362" s="310"/>
      <c r="N362" s="310"/>
    </row>
    <row r="363" spans="12:14" ht="15.75" customHeight="1" x14ac:dyDescent="0.2">
      <c r="L363" s="309"/>
      <c r="M363" s="310"/>
      <c r="N363" s="310"/>
    </row>
    <row r="364" spans="12:14" ht="15.75" customHeight="1" x14ac:dyDescent="0.2">
      <c r="L364" s="309"/>
      <c r="M364" s="310"/>
      <c r="N364" s="310"/>
    </row>
    <row r="365" spans="12:14" ht="15.75" customHeight="1" x14ac:dyDescent="0.2">
      <c r="L365" s="309"/>
      <c r="M365" s="310"/>
      <c r="N365" s="310"/>
    </row>
    <row r="366" spans="12:14" ht="15.75" customHeight="1" x14ac:dyDescent="0.2">
      <c r="L366" s="309"/>
      <c r="M366" s="310"/>
      <c r="N366" s="310"/>
    </row>
    <row r="367" spans="12:14" ht="15.75" customHeight="1" x14ac:dyDescent="0.2">
      <c r="L367" s="309"/>
      <c r="M367" s="310"/>
      <c r="N367" s="310"/>
    </row>
    <row r="368" spans="12:14" ht="15.75" customHeight="1" x14ac:dyDescent="0.2">
      <c r="L368" s="309"/>
      <c r="M368" s="310"/>
      <c r="N368" s="310"/>
    </row>
    <row r="369" spans="12:14" ht="15.75" customHeight="1" x14ac:dyDescent="0.2">
      <c r="L369" s="309"/>
      <c r="M369" s="310"/>
      <c r="N369" s="310"/>
    </row>
    <row r="370" spans="12:14" ht="15.75" customHeight="1" x14ac:dyDescent="0.2">
      <c r="L370" s="309"/>
      <c r="M370" s="310"/>
      <c r="N370" s="310"/>
    </row>
    <row r="371" spans="12:14" ht="15.75" customHeight="1" x14ac:dyDescent="0.2">
      <c r="L371" s="309"/>
      <c r="M371" s="310"/>
      <c r="N371" s="310"/>
    </row>
    <row r="372" spans="12:14" ht="15.75" customHeight="1" x14ac:dyDescent="0.2">
      <c r="L372" s="309"/>
      <c r="M372" s="310"/>
      <c r="N372" s="310"/>
    </row>
    <row r="373" spans="12:14" ht="15.75" customHeight="1" x14ac:dyDescent="0.2">
      <c r="L373" s="309"/>
      <c r="M373" s="310"/>
      <c r="N373" s="310"/>
    </row>
    <row r="374" spans="12:14" ht="15.75" customHeight="1" x14ac:dyDescent="0.2">
      <c r="L374" s="309"/>
      <c r="M374" s="310"/>
      <c r="N374" s="310"/>
    </row>
    <row r="375" spans="12:14" ht="15.75" customHeight="1" x14ac:dyDescent="0.2">
      <c r="L375" s="309"/>
      <c r="M375" s="310"/>
      <c r="N375" s="310"/>
    </row>
    <row r="376" spans="12:14" ht="15.75" customHeight="1" x14ac:dyDescent="0.2">
      <c r="L376" s="309"/>
      <c r="M376" s="310"/>
      <c r="N376" s="310"/>
    </row>
    <row r="377" spans="12:14" ht="15.75" customHeight="1" x14ac:dyDescent="0.2">
      <c r="L377" s="309"/>
      <c r="M377" s="310"/>
      <c r="N377" s="310"/>
    </row>
    <row r="378" spans="12:14" ht="15.75" customHeight="1" x14ac:dyDescent="0.2">
      <c r="L378" s="309"/>
      <c r="M378" s="310"/>
      <c r="N378" s="310"/>
    </row>
    <row r="379" spans="12:14" ht="15.75" customHeight="1" x14ac:dyDescent="0.2">
      <c r="L379" s="309"/>
      <c r="M379" s="310"/>
      <c r="N379" s="310"/>
    </row>
    <row r="380" spans="12:14" ht="15.75" customHeight="1" x14ac:dyDescent="0.2">
      <c r="L380" s="309"/>
      <c r="M380" s="310"/>
      <c r="N380" s="310"/>
    </row>
    <row r="381" spans="12:14" ht="15.75" customHeight="1" x14ac:dyDescent="0.2">
      <c r="L381" s="309"/>
      <c r="M381" s="310"/>
      <c r="N381" s="310"/>
    </row>
    <row r="382" spans="12:14" ht="15.75" customHeight="1" x14ac:dyDescent="0.2">
      <c r="L382" s="309"/>
      <c r="M382" s="310"/>
      <c r="N382" s="310"/>
    </row>
    <row r="383" spans="12:14" ht="15.75" customHeight="1" x14ac:dyDescent="0.2">
      <c r="L383" s="309"/>
      <c r="M383" s="310"/>
      <c r="N383" s="310"/>
    </row>
    <row r="384" spans="12:14" ht="15.75" customHeight="1" x14ac:dyDescent="0.2">
      <c r="L384" s="309"/>
      <c r="M384" s="310"/>
      <c r="N384" s="310"/>
    </row>
    <row r="385" spans="12:14" ht="15.75" customHeight="1" x14ac:dyDescent="0.2">
      <c r="L385" s="309"/>
      <c r="M385" s="310"/>
      <c r="N385" s="310"/>
    </row>
    <row r="386" spans="12:14" ht="15.75" customHeight="1" x14ac:dyDescent="0.2">
      <c r="L386" s="309"/>
      <c r="M386" s="310"/>
      <c r="N386" s="310"/>
    </row>
    <row r="387" spans="12:14" ht="15.75" customHeight="1" x14ac:dyDescent="0.2">
      <c r="L387" s="309"/>
      <c r="M387" s="310"/>
      <c r="N387" s="310"/>
    </row>
    <row r="388" spans="12:14" ht="15.75" customHeight="1" x14ac:dyDescent="0.2">
      <c r="L388" s="309"/>
      <c r="M388" s="310"/>
      <c r="N388" s="310"/>
    </row>
    <row r="389" spans="12:14" ht="15.75" customHeight="1" x14ac:dyDescent="0.2">
      <c r="L389" s="309"/>
      <c r="M389" s="310"/>
      <c r="N389" s="310"/>
    </row>
    <row r="390" spans="12:14" ht="15.75" customHeight="1" x14ac:dyDescent="0.2">
      <c r="L390" s="309"/>
      <c r="M390" s="310"/>
      <c r="N390" s="310"/>
    </row>
    <row r="391" spans="12:14" ht="15.75" customHeight="1" x14ac:dyDescent="0.2">
      <c r="L391" s="309"/>
      <c r="M391" s="310"/>
      <c r="N391" s="310"/>
    </row>
    <row r="392" spans="12:14" ht="15.75" customHeight="1" x14ac:dyDescent="0.2">
      <c r="L392" s="309"/>
      <c r="M392" s="310"/>
      <c r="N392" s="310"/>
    </row>
    <row r="393" spans="12:14" ht="15.75" customHeight="1" x14ac:dyDescent="0.2">
      <c r="L393" s="309"/>
      <c r="M393" s="310"/>
      <c r="N393" s="310"/>
    </row>
    <row r="394" spans="12:14" ht="15.75" customHeight="1" x14ac:dyDescent="0.2">
      <c r="L394" s="309"/>
      <c r="M394" s="310"/>
      <c r="N394" s="310"/>
    </row>
    <row r="395" spans="12:14" ht="15.75" customHeight="1" x14ac:dyDescent="0.2">
      <c r="L395" s="309"/>
      <c r="M395" s="310"/>
      <c r="N395" s="310"/>
    </row>
    <row r="396" spans="12:14" ht="15.75" customHeight="1" x14ac:dyDescent="0.2">
      <c r="L396" s="309"/>
      <c r="M396" s="310"/>
      <c r="N396" s="310"/>
    </row>
    <row r="397" spans="12:14" ht="15.75" customHeight="1" x14ac:dyDescent="0.2">
      <c r="L397" s="309"/>
      <c r="M397" s="310"/>
      <c r="N397" s="310"/>
    </row>
    <row r="398" spans="12:14" ht="15.75" customHeight="1" x14ac:dyDescent="0.2">
      <c r="L398" s="309"/>
      <c r="M398" s="310"/>
      <c r="N398" s="310"/>
    </row>
    <row r="399" spans="12:14" ht="15.75" customHeight="1" x14ac:dyDescent="0.2">
      <c r="L399" s="309"/>
      <c r="M399" s="310"/>
      <c r="N399" s="310"/>
    </row>
    <row r="400" spans="12:14" ht="15.75" customHeight="1" x14ac:dyDescent="0.2">
      <c r="L400" s="309"/>
      <c r="M400" s="310"/>
      <c r="N400" s="310"/>
    </row>
    <row r="401" spans="12:14" ht="15.75" customHeight="1" x14ac:dyDescent="0.2">
      <c r="L401" s="309"/>
      <c r="M401" s="310"/>
      <c r="N401" s="310"/>
    </row>
    <row r="402" spans="12:14" ht="15.75" customHeight="1" x14ac:dyDescent="0.2">
      <c r="L402" s="309"/>
      <c r="M402" s="310"/>
      <c r="N402" s="310"/>
    </row>
    <row r="403" spans="12:14" ht="15.75" customHeight="1" x14ac:dyDescent="0.2">
      <c r="L403" s="309"/>
      <c r="M403" s="310"/>
      <c r="N403" s="310"/>
    </row>
    <row r="404" spans="12:14" ht="15.75" customHeight="1" x14ac:dyDescent="0.2">
      <c r="L404" s="309"/>
      <c r="M404" s="310"/>
      <c r="N404" s="310"/>
    </row>
    <row r="405" spans="12:14" ht="15.75" customHeight="1" x14ac:dyDescent="0.2">
      <c r="L405" s="309"/>
      <c r="M405" s="310"/>
      <c r="N405" s="310"/>
    </row>
    <row r="406" spans="12:14" ht="15.75" customHeight="1" x14ac:dyDescent="0.2">
      <c r="L406" s="309"/>
      <c r="M406" s="310"/>
      <c r="N406" s="310"/>
    </row>
    <row r="407" spans="12:14" ht="15.75" customHeight="1" x14ac:dyDescent="0.2">
      <c r="L407" s="309"/>
      <c r="M407" s="310"/>
      <c r="N407" s="310"/>
    </row>
    <row r="408" spans="12:14" ht="15.75" customHeight="1" x14ac:dyDescent="0.2">
      <c r="L408" s="309"/>
      <c r="M408" s="310"/>
      <c r="N408" s="310"/>
    </row>
    <row r="409" spans="12:14" ht="15.75" customHeight="1" x14ac:dyDescent="0.2">
      <c r="L409" s="309"/>
      <c r="M409" s="310"/>
      <c r="N409" s="310"/>
    </row>
    <row r="410" spans="12:14" ht="15.75" customHeight="1" x14ac:dyDescent="0.2">
      <c r="L410" s="309"/>
      <c r="M410" s="310"/>
      <c r="N410" s="310"/>
    </row>
    <row r="411" spans="12:14" ht="15.75" customHeight="1" x14ac:dyDescent="0.2">
      <c r="L411" s="309"/>
      <c r="M411" s="310"/>
      <c r="N411" s="310"/>
    </row>
    <row r="412" spans="12:14" ht="15.75" customHeight="1" x14ac:dyDescent="0.2">
      <c r="L412" s="309"/>
      <c r="M412" s="310"/>
      <c r="N412" s="310"/>
    </row>
    <row r="413" spans="12:14" ht="15.75" customHeight="1" x14ac:dyDescent="0.2">
      <c r="L413" s="309"/>
      <c r="M413" s="310"/>
      <c r="N413" s="310"/>
    </row>
    <row r="414" spans="12:14" ht="15.75" customHeight="1" x14ac:dyDescent="0.2">
      <c r="L414" s="309"/>
      <c r="M414" s="310"/>
      <c r="N414" s="310"/>
    </row>
    <row r="415" spans="12:14" ht="15.75" customHeight="1" x14ac:dyDescent="0.2">
      <c r="L415" s="309"/>
      <c r="M415" s="310"/>
      <c r="N415" s="310"/>
    </row>
    <row r="416" spans="12:14" ht="15.75" customHeight="1" x14ac:dyDescent="0.2">
      <c r="L416" s="309"/>
      <c r="M416" s="310"/>
      <c r="N416" s="310"/>
    </row>
    <row r="417" spans="12:14" ht="15.75" customHeight="1" x14ac:dyDescent="0.2">
      <c r="L417" s="309"/>
      <c r="M417" s="310"/>
      <c r="N417" s="310"/>
    </row>
    <row r="418" spans="12:14" ht="15.75" customHeight="1" x14ac:dyDescent="0.2">
      <c r="L418" s="309"/>
      <c r="M418" s="310"/>
      <c r="N418" s="310"/>
    </row>
    <row r="419" spans="12:14" ht="15.75" customHeight="1" x14ac:dyDescent="0.2">
      <c r="L419" s="309"/>
      <c r="M419" s="310"/>
      <c r="N419" s="310"/>
    </row>
    <row r="420" spans="12:14" ht="15.75" customHeight="1" x14ac:dyDescent="0.2">
      <c r="L420" s="309"/>
      <c r="M420" s="310"/>
      <c r="N420" s="310"/>
    </row>
    <row r="421" spans="12:14" ht="15.75" customHeight="1" x14ac:dyDescent="0.2">
      <c r="L421" s="309"/>
      <c r="M421" s="310"/>
      <c r="N421" s="310"/>
    </row>
    <row r="422" spans="12:14" ht="15.75" customHeight="1" x14ac:dyDescent="0.2">
      <c r="L422" s="309"/>
      <c r="M422" s="310"/>
      <c r="N422" s="310"/>
    </row>
    <row r="423" spans="12:14" ht="15.75" customHeight="1" x14ac:dyDescent="0.2">
      <c r="L423" s="309"/>
      <c r="M423" s="310"/>
      <c r="N423" s="310"/>
    </row>
    <row r="424" spans="12:14" ht="15.75" customHeight="1" x14ac:dyDescent="0.2">
      <c r="L424" s="309"/>
      <c r="M424" s="310"/>
      <c r="N424" s="310"/>
    </row>
    <row r="425" spans="12:14" ht="15.75" customHeight="1" x14ac:dyDescent="0.2">
      <c r="L425" s="309"/>
      <c r="M425" s="310"/>
      <c r="N425" s="310"/>
    </row>
    <row r="426" spans="12:14" ht="15.75" customHeight="1" x14ac:dyDescent="0.2">
      <c r="L426" s="309"/>
      <c r="M426" s="310"/>
      <c r="N426" s="310"/>
    </row>
    <row r="427" spans="12:14" ht="15.75" customHeight="1" x14ac:dyDescent="0.2">
      <c r="L427" s="309"/>
      <c r="M427" s="310"/>
      <c r="N427" s="310"/>
    </row>
    <row r="428" spans="12:14" ht="15.75" customHeight="1" x14ac:dyDescent="0.2">
      <c r="L428" s="309"/>
      <c r="M428" s="310"/>
      <c r="N428" s="310"/>
    </row>
    <row r="429" spans="12:14" ht="15.75" customHeight="1" x14ac:dyDescent="0.2">
      <c r="L429" s="309"/>
      <c r="M429" s="310"/>
      <c r="N429" s="310"/>
    </row>
    <row r="430" spans="12:14" ht="15.75" customHeight="1" x14ac:dyDescent="0.2">
      <c r="L430" s="309"/>
      <c r="M430" s="310"/>
      <c r="N430" s="310"/>
    </row>
    <row r="431" spans="12:14" ht="15.75" customHeight="1" x14ac:dyDescent="0.2">
      <c r="L431" s="309"/>
      <c r="M431" s="310"/>
      <c r="N431" s="310"/>
    </row>
    <row r="432" spans="12:14" ht="15.75" customHeight="1" x14ac:dyDescent="0.2">
      <c r="L432" s="309"/>
      <c r="M432" s="310"/>
      <c r="N432" s="310"/>
    </row>
    <row r="433" spans="12:14" ht="15.75" customHeight="1" x14ac:dyDescent="0.2">
      <c r="L433" s="309"/>
      <c r="M433" s="310"/>
      <c r="N433" s="310"/>
    </row>
    <row r="434" spans="12:14" ht="15.75" customHeight="1" x14ac:dyDescent="0.2">
      <c r="L434" s="309"/>
      <c r="M434" s="310"/>
      <c r="N434" s="310"/>
    </row>
    <row r="435" spans="12:14" ht="15.75" customHeight="1" x14ac:dyDescent="0.2">
      <c r="L435" s="309"/>
      <c r="M435" s="310"/>
      <c r="N435" s="310"/>
    </row>
    <row r="436" spans="12:14" ht="15.75" customHeight="1" x14ac:dyDescent="0.2">
      <c r="L436" s="309"/>
      <c r="M436" s="310"/>
      <c r="N436" s="310"/>
    </row>
    <row r="437" spans="12:14" ht="15.75" customHeight="1" x14ac:dyDescent="0.2">
      <c r="L437" s="309"/>
      <c r="M437" s="310"/>
      <c r="N437" s="310"/>
    </row>
    <row r="438" spans="12:14" ht="15.75" customHeight="1" x14ac:dyDescent="0.2">
      <c r="L438" s="309"/>
      <c r="M438" s="310"/>
      <c r="N438" s="310"/>
    </row>
    <row r="439" spans="12:14" ht="15.75" customHeight="1" x14ac:dyDescent="0.2">
      <c r="L439" s="309"/>
      <c r="M439" s="310"/>
      <c r="N439" s="310"/>
    </row>
    <row r="440" spans="12:14" ht="15.75" customHeight="1" x14ac:dyDescent="0.2">
      <c r="L440" s="309"/>
      <c r="M440" s="310"/>
      <c r="N440" s="310"/>
    </row>
    <row r="441" spans="12:14" ht="15.75" customHeight="1" x14ac:dyDescent="0.2">
      <c r="L441" s="309"/>
      <c r="M441" s="310"/>
      <c r="N441" s="310"/>
    </row>
    <row r="442" spans="12:14" ht="15.75" customHeight="1" x14ac:dyDescent="0.2">
      <c r="L442" s="309"/>
      <c r="M442" s="310"/>
      <c r="N442" s="310"/>
    </row>
    <row r="443" spans="12:14" ht="15.75" customHeight="1" x14ac:dyDescent="0.2">
      <c r="L443" s="309"/>
      <c r="M443" s="310"/>
      <c r="N443" s="310"/>
    </row>
    <row r="444" spans="12:14" ht="15.75" customHeight="1" x14ac:dyDescent="0.2">
      <c r="L444" s="309"/>
      <c r="M444" s="310"/>
      <c r="N444" s="310"/>
    </row>
    <row r="445" spans="12:14" ht="15.75" customHeight="1" x14ac:dyDescent="0.2">
      <c r="L445" s="309"/>
      <c r="M445" s="310"/>
      <c r="N445" s="310"/>
    </row>
    <row r="446" spans="12:14" ht="15.75" customHeight="1" x14ac:dyDescent="0.2">
      <c r="L446" s="309"/>
      <c r="M446" s="310"/>
      <c r="N446" s="310"/>
    </row>
    <row r="447" spans="12:14" ht="15.75" customHeight="1" x14ac:dyDescent="0.2">
      <c r="L447" s="309"/>
      <c r="M447" s="310"/>
      <c r="N447" s="310"/>
    </row>
    <row r="448" spans="12:14" ht="15.75" customHeight="1" x14ac:dyDescent="0.2">
      <c r="L448" s="309"/>
      <c r="M448" s="310"/>
      <c r="N448" s="310"/>
    </row>
    <row r="449" spans="12:14" ht="15.75" customHeight="1" x14ac:dyDescent="0.2">
      <c r="L449" s="309"/>
      <c r="M449" s="310"/>
      <c r="N449" s="310"/>
    </row>
    <row r="450" spans="12:14" ht="15.75" customHeight="1" x14ac:dyDescent="0.2">
      <c r="L450" s="309"/>
      <c r="M450" s="310"/>
      <c r="N450" s="310"/>
    </row>
    <row r="451" spans="12:14" ht="15.75" customHeight="1" x14ac:dyDescent="0.2">
      <c r="L451" s="309"/>
      <c r="M451" s="310"/>
      <c r="N451" s="310"/>
    </row>
    <row r="452" spans="12:14" ht="15.75" customHeight="1" x14ac:dyDescent="0.2">
      <c r="L452" s="309"/>
      <c r="M452" s="310"/>
      <c r="N452" s="310"/>
    </row>
    <row r="453" spans="12:14" ht="15.75" customHeight="1" x14ac:dyDescent="0.2">
      <c r="L453" s="309"/>
      <c r="M453" s="310"/>
      <c r="N453" s="310"/>
    </row>
    <row r="454" spans="12:14" ht="15.75" customHeight="1" x14ac:dyDescent="0.2">
      <c r="L454" s="309"/>
      <c r="M454" s="310"/>
      <c r="N454" s="310"/>
    </row>
    <row r="455" spans="12:14" ht="15.75" customHeight="1" x14ac:dyDescent="0.2">
      <c r="L455" s="309"/>
      <c r="M455" s="310"/>
      <c r="N455" s="310"/>
    </row>
    <row r="456" spans="12:14" ht="15.75" customHeight="1" x14ac:dyDescent="0.2">
      <c r="L456" s="309"/>
      <c r="M456" s="310"/>
      <c r="N456" s="310"/>
    </row>
    <row r="457" spans="12:14" ht="15.75" customHeight="1" x14ac:dyDescent="0.2">
      <c r="L457" s="309"/>
      <c r="M457" s="310"/>
      <c r="N457" s="310"/>
    </row>
    <row r="458" spans="12:14" ht="15.75" customHeight="1" x14ac:dyDescent="0.2">
      <c r="L458" s="309"/>
      <c r="M458" s="310"/>
      <c r="N458" s="310"/>
    </row>
    <row r="459" spans="12:14" ht="15.75" customHeight="1" x14ac:dyDescent="0.2">
      <c r="L459" s="309"/>
      <c r="M459" s="310"/>
      <c r="N459" s="310"/>
    </row>
    <row r="460" spans="12:14" ht="15.75" customHeight="1" x14ac:dyDescent="0.2">
      <c r="L460" s="309"/>
      <c r="M460" s="310"/>
      <c r="N460" s="310"/>
    </row>
    <row r="461" spans="12:14" ht="15.75" customHeight="1" x14ac:dyDescent="0.2">
      <c r="L461" s="309"/>
      <c r="M461" s="310"/>
      <c r="N461" s="310"/>
    </row>
    <row r="462" spans="12:14" ht="15.75" customHeight="1" x14ac:dyDescent="0.2">
      <c r="L462" s="309"/>
      <c r="M462" s="310"/>
      <c r="N462" s="310"/>
    </row>
    <row r="463" spans="12:14" ht="15.75" customHeight="1" x14ac:dyDescent="0.2">
      <c r="L463" s="309"/>
      <c r="M463" s="310"/>
      <c r="N463" s="310"/>
    </row>
    <row r="464" spans="12:14" ht="15.75" customHeight="1" x14ac:dyDescent="0.2">
      <c r="L464" s="309"/>
      <c r="M464" s="310"/>
      <c r="N464" s="310"/>
    </row>
    <row r="465" spans="12:14" ht="15.75" customHeight="1" x14ac:dyDescent="0.2">
      <c r="L465" s="309"/>
      <c r="M465" s="310"/>
      <c r="N465" s="310"/>
    </row>
    <row r="466" spans="12:14" ht="15.75" customHeight="1" x14ac:dyDescent="0.2">
      <c r="L466" s="309"/>
      <c r="M466" s="310"/>
      <c r="N466" s="310"/>
    </row>
    <row r="467" spans="12:14" ht="15.75" customHeight="1" x14ac:dyDescent="0.2">
      <c r="L467" s="309"/>
      <c r="M467" s="310"/>
      <c r="N467" s="310"/>
    </row>
    <row r="468" spans="12:14" ht="15.75" customHeight="1" x14ac:dyDescent="0.2">
      <c r="L468" s="309"/>
      <c r="M468" s="310"/>
      <c r="N468" s="310"/>
    </row>
    <row r="469" spans="12:14" ht="15.75" customHeight="1" x14ac:dyDescent="0.2">
      <c r="L469" s="309"/>
      <c r="M469" s="310"/>
      <c r="N469" s="310"/>
    </row>
    <row r="470" spans="12:14" ht="15.75" customHeight="1" x14ac:dyDescent="0.2">
      <c r="L470" s="309"/>
      <c r="M470" s="310"/>
      <c r="N470" s="310"/>
    </row>
    <row r="471" spans="12:14" ht="15.75" customHeight="1" x14ac:dyDescent="0.2">
      <c r="L471" s="309"/>
      <c r="M471" s="310"/>
      <c r="N471" s="310"/>
    </row>
    <row r="472" spans="12:14" ht="15.75" customHeight="1" x14ac:dyDescent="0.2">
      <c r="L472" s="309"/>
      <c r="M472" s="310"/>
      <c r="N472" s="310"/>
    </row>
    <row r="473" spans="12:14" ht="15.75" customHeight="1" x14ac:dyDescent="0.2">
      <c r="L473" s="309"/>
      <c r="M473" s="310"/>
      <c r="N473" s="310"/>
    </row>
    <row r="474" spans="12:14" ht="15.75" customHeight="1" x14ac:dyDescent="0.2">
      <c r="L474" s="309"/>
      <c r="M474" s="310"/>
      <c r="N474" s="310"/>
    </row>
    <row r="475" spans="12:14" ht="15.75" customHeight="1" x14ac:dyDescent="0.2">
      <c r="L475" s="309"/>
      <c r="M475" s="310"/>
      <c r="N475" s="310"/>
    </row>
    <row r="476" spans="12:14" ht="15.75" customHeight="1" x14ac:dyDescent="0.2">
      <c r="L476" s="309"/>
      <c r="M476" s="310"/>
      <c r="N476" s="310"/>
    </row>
    <row r="477" spans="12:14" ht="15.75" customHeight="1" x14ac:dyDescent="0.2">
      <c r="L477" s="309"/>
      <c r="M477" s="310"/>
      <c r="N477" s="310"/>
    </row>
    <row r="478" spans="12:14" ht="15.75" customHeight="1" x14ac:dyDescent="0.2">
      <c r="L478" s="309"/>
      <c r="M478" s="310"/>
      <c r="N478" s="310"/>
    </row>
    <row r="479" spans="12:14" ht="15.75" customHeight="1" x14ac:dyDescent="0.2">
      <c r="L479" s="309"/>
      <c r="M479" s="310"/>
      <c r="N479" s="310"/>
    </row>
    <row r="480" spans="12:14" ht="15.75" customHeight="1" x14ac:dyDescent="0.2">
      <c r="L480" s="309"/>
      <c r="M480" s="310"/>
      <c r="N480" s="310"/>
    </row>
    <row r="481" spans="12:14" ht="15.75" customHeight="1" x14ac:dyDescent="0.2">
      <c r="L481" s="309"/>
      <c r="M481" s="310"/>
      <c r="N481" s="310"/>
    </row>
    <row r="482" spans="12:14" ht="15.75" customHeight="1" x14ac:dyDescent="0.2">
      <c r="L482" s="309"/>
      <c r="M482" s="310"/>
      <c r="N482" s="310"/>
    </row>
    <row r="483" spans="12:14" ht="15.75" customHeight="1" x14ac:dyDescent="0.2">
      <c r="L483" s="309"/>
      <c r="M483" s="310"/>
      <c r="N483" s="310"/>
    </row>
    <row r="484" spans="12:14" ht="15.75" customHeight="1" x14ac:dyDescent="0.2">
      <c r="L484" s="309"/>
      <c r="M484" s="310"/>
      <c r="N484" s="310"/>
    </row>
    <row r="485" spans="12:14" ht="15.75" customHeight="1" x14ac:dyDescent="0.2">
      <c r="L485" s="309"/>
      <c r="M485" s="310"/>
      <c r="N485" s="310"/>
    </row>
    <row r="486" spans="12:14" ht="15.75" customHeight="1" x14ac:dyDescent="0.2">
      <c r="L486" s="309"/>
      <c r="M486" s="310"/>
      <c r="N486" s="310"/>
    </row>
    <row r="487" spans="12:14" ht="15.75" customHeight="1" x14ac:dyDescent="0.2">
      <c r="L487" s="309"/>
      <c r="M487" s="310"/>
      <c r="N487" s="310"/>
    </row>
    <row r="488" spans="12:14" ht="15.75" customHeight="1" x14ac:dyDescent="0.2">
      <c r="L488" s="309"/>
      <c r="M488" s="310"/>
      <c r="N488" s="310"/>
    </row>
    <row r="489" spans="12:14" ht="15.75" customHeight="1" x14ac:dyDescent="0.2">
      <c r="L489" s="309"/>
      <c r="M489" s="310"/>
      <c r="N489" s="310"/>
    </row>
    <row r="490" spans="12:14" ht="15.75" customHeight="1" x14ac:dyDescent="0.2">
      <c r="L490" s="309"/>
      <c r="M490" s="310"/>
      <c r="N490" s="310"/>
    </row>
    <row r="491" spans="12:14" ht="15.75" customHeight="1" x14ac:dyDescent="0.2">
      <c r="L491" s="309"/>
      <c r="M491" s="310"/>
      <c r="N491" s="310"/>
    </row>
    <row r="492" spans="12:14" ht="15.75" customHeight="1" x14ac:dyDescent="0.2">
      <c r="L492" s="309"/>
      <c r="M492" s="310"/>
      <c r="N492" s="310"/>
    </row>
    <row r="493" spans="12:14" ht="15.75" customHeight="1" x14ac:dyDescent="0.2">
      <c r="L493" s="309"/>
      <c r="M493" s="310"/>
      <c r="N493" s="310"/>
    </row>
    <row r="494" spans="12:14" ht="15.75" customHeight="1" x14ac:dyDescent="0.2">
      <c r="L494" s="309"/>
      <c r="M494" s="310"/>
      <c r="N494" s="310"/>
    </row>
    <row r="495" spans="12:14" ht="15.75" customHeight="1" x14ac:dyDescent="0.2">
      <c r="L495" s="309"/>
      <c r="M495" s="310"/>
      <c r="N495" s="310"/>
    </row>
    <row r="496" spans="12:14" ht="15.75" customHeight="1" x14ac:dyDescent="0.2">
      <c r="L496" s="309"/>
      <c r="M496" s="310"/>
      <c r="N496" s="310"/>
    </row>
    <row r="497" spans="12:14" ht="15.75" customHeight="1" x14ac:dyDescent="0.2">
      <c r="L497" s="309"/>
      <c r="M497" s="310"/>
      <c r="N497" s="310"/>
    </row>
    <row r="498" spans="12:14" ht="15.75" customHeight="1" x14ac:dyDescent="0.2">
      <c r="L498" s="309"/>
      <c r="M498" s="310"/>
      <c r="N498" s="310"/>
    </row>
    <row r="499" spans="12:14" ht="15.75" customHeight="1" x14ac:dyDescent="0.2">
      <c r="L499" s="309"/>
      <c r="M499" s="310"/>
      <c r="N499" s="310"/>
    </row>
    <row r="500" spans="12:14" ht="15.75" customHeight="1" x14ac:dyDescent="0.2">
      <c r="L500" s="309"/>
      <c r="M500" s="310"/>
      <c r="N500" s="310"/>
    </row>
    <row r="501" spans="12:14" ht="15.75" customHeight="1" x14ac:dyDescent="0.2">
      <c r="L501" s="309"/>
      <c r="M501" s="310"/>
      <c r="N501" s="310"/>
    </row>
    <row r="502" spans="12:14" ht="15.75" customHeight="1" x14ac:dyDescent="0.2">
      <c r="L502" s="309"/>
      <c r="M502" s="310"/>
      <c r="N502" s="310"/>
    </row>
    <row r="503" spans="12:14" ht="15.75" customHeight="1" x14ac:dyDescent="0.2">
      <c r="L503" s="309"/>
      <c r="M503" s="310"/>
      <c r="N503" s="310"/>
    </row>
    <row r="504" spans="12:14" ht="15.75" customHeight="1" x14ac:dyDescent="0.2">
      <c r="L504" s="309"/>
      <c r="M504" s="310"/>
      <c r="N504" s="310"/>
    </row>
    <row r="505" spans="12:14" ht="15.75" customHeight="1" x14ac:dyDescent="0.2">
      <c r="L505" s="309"/>
      <c r="M505" s="310"/>
      <c r="N505" s="310"/>
    </row>
    <row r="506" spans="12:14" ht="15.75" customHeight="1" x14ac:dyDescent="0.2">
      <c r="L506" s="309"/>
      <c r="M506" s="310"/>
      <c r="N506" s="310"/>
    </row>
    <row r="507" spans="12:14" ht="15.75" customHeight="1" x14ac:dyDescent="0.2">
      <c r="L507" s="309"/>
      <c r="M507" s="310"/>
      <c r="N507" s="310"/>
    </row>
    <row r="508" spans="12:14" ht="15.75" customHeight="1" x14ac:dyDescent="0.2">
      <c r="L508" s="309"/>
      <c r="M508" s="310"/>
      <c r="N508" s="310"/>
    </row>
    <row r="509" spans="12:14" ht="15.75" customHeight="1" x14ac:dyDescent="0.2">
      <c r="L509" s="309"/>
      <c r="M509" s="310"/>
      <c r="N509" s="310"/>
    </row>
    <row r="510" spans="12:14" ht="15.75" customHeight="1" x14ac:dyDescent="0.2">
      <c r="L510" s="309"/>
      <c r="M510" s="310"/>
      <c r="N510" s="310"/>
    </row>
    <row r="511" spans="12:14" ht="15.75" customHeight="1" x14ac:dyDescent="0.2">
      <c r="L511" s="309"/>
      <c r="M511" s="310"/>
      <c r="N511" s="310"/>
    </row>
    <row r="512" spans="12:14" ht="15.75" customHeight="1" x14ac:dyDescent="0.2">
      <c r="L512" s="309"/>
      <c r="M512" s="310"/>
      <c r="N512" s="310"/>
    </row>
    <row r="513" spans="12:14" ht="15.75" customHeight="1" x14ac:dyDescent="0.2">
      <c r="L513" s="309"/>
      <c r="M513" s="310"/>
      <c r="N513" s="310"/>
    </row>
    <row r="514" spans="12:14" ht="15.75" customHeight="1" x14ac:dyDescent="0.2">
      <c r="L514" s="309"/>
      <c r="M514" s="310"/>
      <c r="N514" s="310"/>
    </row>
    <row r="515" spans="12:14" ht="15.75" customHeight="1" x14ac:dyDescent="0.2">
      <c r="L515" s="309"/>
      <c r="M515" s="310"/>
      <c r="N515" s="310"/>
    </row>
    <row r="516" spans="12:14" ht="15.75" customHeight="1" x14ac:dyDescent="0.2">
      <c r="L516" s="309"/>
      <c r="M516" s="310"/>
      <c r="N516" s="310"/>
    </row>
    <row r="517" spans="12:14" ht="15.75" customHeight="1" x14ac:dyDescent="0.2">
      <c r="L517" s="309"/>
      <c r="M517" s="310"/>
      <c r="N517" s="310"/>
    </row>
    <row r="518" spans="12:14" ht="15.75" customHeight="1" x14ac:dyDescent="0.2">
      <c r="L518" s="309"/>
      <c r="M518" s="310"/>
      <c r="N518" s="310"/>
    </row>
    <row r="519" spans="12:14" ht="15.75" customHeight="1" x14ac:dyDescent="0.2">
      <c r="L519" s="309"/>
      <c r="M519" s="310"/>
      <c r="N519" s="310"/>
    </row>
    <row r="520" spans="12:14" ht="15.75" customHeight="1" x14ac:dyDescent="0.2">
      <c r="L520" s="309"/>
      <c r="M520" s="310"/>
      <c r="N520" s="310"/>
    </row>
    <row r="521" spans="12:14" ht="15.75" customHeight="1" x14ac:dyDescent="0.2">
      <c r="L521" s="309"/>
      <c r="M521" s="310"/>
      <c r="N521" s="310"/>
    </row>
    <row r="522" spans="12:14" ht="15.75" customHeight="1" x14ac:dyDescent="0.2">
      <c r="L522" s="309"/>
      <c r="M522" s="310"/>
      <c r="N522" s="310"/>
    </row>
    <row r="523" spans="12:14" ht="15.75" customHeight="1" x14ac:dyDescent="0.2">
      <c r="L523" s="309"/>
      <c r="M523" s="310"/>
      <c r="N523" s="310"/>
    </row>
    <row r="524" spans="12:14" ht="15.75" customHeight="1" x14ac:dyDescent="0.2">
      <c r="L524" s="309"/>
      <c r="M524" s="310"/>
      <c r="N524" s="310"/>
    </row>
    <row r="525" spans="12:14" ht="15.75" customHeight="1" x14ac:dyDescent="0.2">
      <c r="L525" s="309"/>
      <c r="M525" s="310"/>
      <c r="N525" s="310"/>
    </row>
    <row r="526" spans="12:14" ht="15.75" customHeight="1" x14ac:dyDescent="0.2">
      <c r="L526" s="309"/>
      <c r="M526" s="310"/>
      <c r="N526" s="310"/>
    </row>
    <row r="527" spans="12:14" ht="15.75" customHeight="1" x14ac:dyDescent="0.2">
      <c r="L527" s="309"/>
      <c r="M527" s="310"/>
      <c r="N527" s="310"/>
    </row>
    <row r="528" spans="12:14" ht="15.75" customHeight="1" x14ac:dyDescent="0.2">
      <c r="L528" s="309"/>
      <c r="M528" s="310"/>
      <c r="N528" s="310"/>
    </row>
    <row r="529" spans="12:14" ht="15.75" customHeight="1" x14ac:dyDescent="0.2">
      <c r="L529" s="309"/>
      <c r="M529" s="310"/>
      <c r="N529" s="310"/>
    </row>
    <row r="530" spans="12:14" ht="15.75" customHeight="1" x14ac:dyDescent="0.2">
      <c r="L530" s="309"/>
      <c r="M530" s="310"/>
      <c r="N530" s="310"/>
    </row>
    <row r="531" spans="12:14" ht="15.75" customHeight="1" x14ac:dyDescent="0.2">
      <c r="L531" s="309"/>
      <c r="M531" s="310"/>
      <c r="N531" s="310"/>
    </row>
    <row r="532" spans="12:14" ht="15.75" customHeight="1" x14ac:dyDescent="0.2">
      <c r="L532" s="309"/>
      <c r="M532" s="310"/>
      <c r="N532" s="310"/>
    </row>
    <row r="533" spans="12:14" ht="15.75" customHeight="1" x14ac:dyDescent="0.2">
      <c r="L533" s="309"/>
      <c r="M533" s="310"/>
      <c r="N533" s="310"/>
    </row>
    <row r="534" spans="12:14" ht="15.75" customHeight="1" x14ac:dyDescent="0.2">
      <c r="L534" s="309"/>
      <c r="M534" s="310"/>
      <c r="N534" s="310"/>
    </row>
    <row r="535" spans="12:14" ht="15.75" customHeight="1" x14ac:dyDescent="0.2">
      <c r="L535" s="309"/>
      <c r="M535" s="310"/>
      <c r="N535" s="310"/>
    </row>
    <row r="536" spans="12:14" ht="15.75" customHeight="1" x14ac:dyDescent="0.2">
      <c r="L536" s="309"/>
      <c r="M536" s="310"/>
      <c r="N536" s="310"/>
    </row>
    <row r="537" spans="12:14" ht="15.75" customHeight="1" x14ac:dyDescent="0.2">
      <c r="L537" s="309"/>
      <c r="M537" s="310"/>
      <c r="N537" s="310"/>
    </row>
    <row r="538" spans="12:14" ht="15.75" customHeight="1" x14ac:dyDescent="0.2">
      <c r="L538" s="309"/>
      <c r="M538" s="310"/>
      <c r="N538" s="310"/>
    </row>
    <row r="539" spans="12:14" ht="15.75" customHeight="1" x14ac:dyDescent="0.2">
      <c r="L539" s="309"/>
      <c r="M539" s="310"/>
      <c r="N539" s="310"/>
    </row>
    <row r="540" spans="12:14" ht="15.75" customHeight="1" x14ac:dyDescent="0.2">
      <c r="L540" s="309"/>
      <c r="M540" s="310"/>
      <c r="N540" s="310"/>
    </row>
    <row r="541" spans="12:14" ht="15.75" customHeight="1" x14ac:dyDescent="0.2">
      <c r="L541" s="309"/>
      <c r="M541" s="310"/>
      <c r="N541" s="310"/>
    </row>
    <row r="542" spans="12:14" ht="15.75" customHeight="1" x14ac:dyDescent="0.2">
      <c r="L542" s="309"/>
      <c r="M542" s="310"/>
      <c r="N542" s="310"/>
    </row>
    <row r="543" spans="12:14" ht="15.75" customHeight="1" x14ac:dyDescent="0.2">
      <c r="L543" s="309"/>
      <c r="M543" s="310"/>
      <c r="N543" s="310"/>
    </row>
    <row r="544" spans="12:14" ht="15.75" customHeight="1" x14ac:dyDescent="0.2">
      <c r="L544" s="309"/>
      <c r="M544" s="310"/>
      <c r="N544" s="310"/>
    </row>
    <row r="545" spans="12:14" ht="15.75" customHeight="1" x14ac:dyDescent="0.2">
      <c r="L545" s="309"/>
      <c r="M545" s="310"/>
      <c r="N545" s="310"/>
    </row>
    <row r="546" spans="12:14" ht="15.75" customHeight="1" x14ac:dyDescent="0.2">
      <c r="L546" s="309"/>
      <c r="M546" s="310"/>
      <c r="N546" s="310"/>
    </row>
    <row r="547" spans="12:14" ht="15.75" customHeight="1" x14ac:dyDescent="0.2">
      <c r="L547" s="309"/>
      <c r="M547" s="310"/>
      <c r="N547" s="310"/>
    </row>
    <row r="548" spans="12:14" ht="15.75" customHeight="1" x14ac:dyDescent="0.2">
      <c r="L548" s="309"/>
      <c r="M548" s="310"/>
      <c r="N548" s="310"/>
    </row>
    <row r="549" spans="12:14" ht="15.75" customHeight="1" x14ac:dyDescent="0.2">
      <c r="L549" s="309"/>
      <c r="M549" s="310"/>
      <c r="N549" s="310"/>
    </row>
    <row r="550" spans="12:14" ht="15.75" customHeight="1" x14ac:dyDescent="0.2">
      <c r="L550" s="309"/>
      <c r="M550" s="310"/>
      <c r="N550" s="310"/>
    </row>
    <row r="551" spans="12:14" ht="15.75" customHeight="1" x14ac:dyDescent="0.2">
      <c r="L551" s="309"/>
      <c r="M551" s="310"/>
      <c r="N551" s="310"/>
    </row>
    <row r="552" spans="12:14" ht="15.75" customHeight="1" x14ac:dyDescent="0.2">
      <c r="L552" s="309"/>
      <c r="M552" s="310"/>
      <c r="N552" s="310"/>
    </row>
    <row r="553" spans="12:14" ht="15.75" customHeight="1" x14ac:dyDescent="0.2">
      <c r="L553" s="309"/>
      <c r="M553" s="310"/>
      <c r="N553" s="310"/>
    </row>
    <row r="554" spans="12:14" ht="15.75" customHeight="1" x14ac:dyDescent="0.2">
      <c r="L554" s="309"/>
      <c r="M554" s="310"/>
      <c r="N554" s="310"/>
    </row>
    <row r="555" spans="12:14" ht="15.75" customHeight="1" x14ac:dyDescent="0.2">
      <c r="L555" s="309"/>
      <c r="M555" s="310"/>
      <c r="N555" s="310"/>
    </row>
    <row r="556" spans="12:14" ht="15.75" customHeight="1" x14ac:dyDescent="0.2">
      <c r="L556" s="309"/>
      <c r="M556" s="310"/>
      <c r="N556" s="310"/>
    </row>
    <row r="557" spans="12:14" ht="15.75" customHeight="1" x14ac:dyDescent="0.2">
      <c r="L557" s="309"/>
      <c r="M557" s="310"/>
      <c r="N557" s="310"/>
    </row>
    <row r="558" spans="12:14" ht="15.75" customHeight="1" x14ac:dyDescent="0.2">
      <c r="L558" s="309"/>
      <c r="M558" s="310"/>
      <c r="N558" s="310"/>
    </row>
    <row r="559" spans="12:14" ht="15.75" customHeight="1" x14ac:dyDescent="0.2">
      <c r="L559" s="309"/>
      <c r="M559" s="310"/>
      <c r="N559" s="310"/>
    </row>
    <row r="560" spans="12:14" ht="15.75" customHeight="1" x14ac:dyDescent="0.2">
      <c r="L560" s="309"/>
      <c r="M560" s="310"/>
      <c r="N560" s="310"/>
    </row>
    <row r="561" spans="12:14" ht="15.75" customHeight="1" x14ac:dyDescent="0.2">
      <c r="L561" s="309"/>
      <c r="M561" s="310"/>
      <c r="N561" s="310"/>
    </row>
    <row r="562" spans="12:14" ht="15.75" customHeight="1" x14ac:dyDescent="0.2">
      <c r="L562" s="309"/>
      <c r="M562" s="310"/>
      <c r="N562" s="310"/>
    </row>
    <row r="563" spans="12:14" ht="15.75" customHeight="1" x14ac:dyDescent="0.2">
      <c r="L563" s="309"/>
      <c r="M563" s="310"/>
      <c r="N563" s="310"/>
    </row>
    <row r="564" spans="12:14" ht="15.75" customHeight="1" x14ac:dyDescent="0.2">
      <c r="L564" s="309"/>
      <c r="M564" s="310"/>
      <c r="N564" s="310"/>
    </row>
    <row r="565" spans="12:14" ht="15.75" customHeight="1" x14ac:dyDescent="0.2">
      <c r="L565" s="309"/>
      <c r="M565" s="310"/>
      <c r="N565" s="310"/>
    </row>
    <row r="566" spans="12:14" ht="15.75" customHeight="1" x14ac:dyDescent="0.2">
      <c r="L566" s="309"/>
      <c r="M566" s="310"/>
      <c r="N566" s="310"/>
    </row>
    <row r="567" spans="12:14" ht="15.75" customHeight="1" x14ac:dyDescent="0.2">
      <c r="L567" s="309"/>
      <c r="M567" s="310"/>
      <c r="N567" s="310"/>
    </row>
    <row r="568" spans="12:14" ht="15.75" customHeight="1" x14ac:dyDescent="0.2">
      <c r="L568" s="309"/>
      <c r="M568" s="310"/>
      <c r="N568" s="310"/>
    </row>
    <row r="569" spans="12:14" ht="15.75" customHeight="1" x14ac:dyDescent="0.2">
      <c r="L569" s="309"/>
      <c r="M569" s="310"/>
      <c r="N569" s="310"/>
    </row>
    <row r="570" spans="12:14" ht="15.75" customHeight="1" x14ac:dyDescent="0.2">
      <c r="L570" s="309"/>
      <c r="M570" s="310"/>
      <c r="N570" s="310"/>
    </row>
    <row r="571" spans="12:14" ht="15.75" customHeight="1" x14ac:dyDescent="0.2">
      <c r="L571" s="309"/>
      <c r="M571" s="310"/>
      <c r="N571" s="310"/>
    </row>
    <row r="572" spans="12:14" ht="15.75" customHeight="1" x14ac:dyDescent="0.2">
      <c r="L572" s="309"/>
      <c r="M572" s="310"/>
      <c r="N572" s="310"/>
    </row>
    <row r="573" spans="12:14" ht="15.75" customHeight="1" x14ac:dyDescent="0.2">
      <c r="L573" s="309"/>
      <c r="M573" s="310"/>
      <c r="N573" s="310"/>
    </row>
    <row r="574" spans="12:14" ht="15.75" customHeight="1" x14ac:dyDescent="0.2">
      <c r="L574" s="309"/>
      <c r="M574" s="310"/>
      <c r="N574" s="310"/>
    </row>
    <row r="575" spans="12:14" ht="15.75" customHeight="1" x14ac:dyDescent="0.2">
      <c r="L575" s="309"/>
      <c r="M575" s="310"/>
      <c r="N575" s="310"/>
    </row>
    <row r="576" spans="12:14" ht="15.75" customHeight="1" x14ac:dyDescent="0.2">
      <c r="L576" s="309"/>
      <c r="M576" s="310"/>
      <c r="N576" s="310"/>
    </row>
    <row r="577" spans="12:14" ht="15.75" customHeight="1" x14ac:dyDescent="0.2">
      <c r="L577" s="309"/>
      <c r="M577" s="310"/>
      <c r="N577" s="310"/>
    </row>
    <row r="578" spans="12:14" ht="15.75" customHeight="1" x14ac:dyDescent="0.2">
      <c r="L578" s="309"/>
      <c r="M578" s="310"/>
      <c r="N578" s="310"/>
    </row>
    <row r="579" spans="12:14" ht="15.75" customHeight="1" x14ac:dyDescent="0.2">
      <c r="L579" s="309"/>
      <c r="M579" s="310"/>
      <c r="N579" s="310"/>
    </row>
    <row r="580" spans="12:14" ht="15.75" customHeight="1" x14ac:dyDescent="0.2">
      <c r="L580" s="309"/>
      <c r="M580" s="310"/>
      <c r="N580" s="310"/>
    </row>
    <row r="581" spans="12:14" ht="15.75" customHeight="1" x14ac:dyDescent="0.2">
      <c r="L581" s="309"/>
      <c r="M581" s="310"/>
      <c r="N581" s="310"/>
    </row>
    <row r="582" spans="12:14" ht="15.75" customHeight="1" x14ac:dyDescent="0.2">
      <c r="L582" s="309"/>
      <c r="M582" s="310"/>
      <c r="N582" s="310"/>
    </row>
    <row r="583" spans="12:14" ht="15.75" customHeight="1" x14ac:dyDescent="0.2">
      <c r="L583" s="309"/>
      <c r="M583" s="310"/>
      <c r="N583" s="310"/>
    </row>
    <row r="584" spans="12:14" ht="15.75" customHeight="1" x14ac:dyDescent="0.2">
      <c r="L584" s="309"/>
      <c r="M584" s="310"/>
      <c r="N584" s="310"/>
    </row>
    <row r="585" spans="12:14" ht="15.75" customHeight="1" x14ac:dyDescent="0.2">
      <c r="L585" s="309"/>
      <c r="M585" s="310"/>
      <c r="N585" s="310"/>
    </row>
    <row r="586" spans="12:14" ht="15.75" customHeight="1" x14ac:dyDescent="0.2">
      <c r="L586" s="309"/>
      <c r="M586" s="310"/>
      <c r="N586" s="310"/>
    </row>
    <row r="587" spans="12:14" ht="15.75" customHeight="1" x14ac:dyDescent="0.2">
      <c r="L587" s="309"/>
      <c r="M587" s="310"/>
      <c r="N587" s="310"/>
    </row>
    <row r="588" spans="12:14" ht="15.75" customHeight="1" x14ac:dyDescent="0.2">
      <c r="L588" s="309"/>
      <c r="M588" s="310"/>
      <c r="N588" s="310"/>
    </row>
    <row r="589" spans="12:14" ht="15.75" customHeight="1" x14ac:dyDescent="0.2">
      <c r="L589" s="309"/>
      <c r="M589" s="310"/>
      <c r="N589" s="310"/>
    </row>
    <row r="590" spans="12:14" ht="15.75" customHeight="1" x14ac:dyDescent="0.2">
      <c r="L590" s="309"/>
      <c r="M590" s="310"/>
      <c r="N590" s="310"/>
    </row>
    <row r="591" spans="12:14" ht="15.75" customHeight="1" x14ac:dyDescent="0.2">
      <c r="L591" s="309"/>
      <c r="M591" s="310"/>
      <c r="N591" s="310"/>
    </row>
    <row r="592" spans="12:14" ht="15.75" customHeight="1" x14ac:dyDescent="0.2">
      <c r="L592" s="309"/>
      <c r="M592" s="310"/>
      <c r="N592" s="310"/>
    </row>
    <row r="593" spans="12:14" ht="15.75" customHeight="1" x14ac:dyDescent="0.2">
      <c r="L593" s="309"/>
      <c r="M593" s="310"/>
      <c r="N593" s="310"/>
    </row>
    <row r="594" spans="12:14" ht="15.75" customHeight="1" x14ac:dyDescent="0.2">
      <c r="L594" s="309"/>
      <c r="M594" s="310"/>
      <c r="N594" s="310"/>
    </row>
    <row r="595" spans="12:14" ht="15.75" customHeight="1" x14ac:dyDescent="0.2">
      <c r="L595" s="309"/>
      <c r="M595" s="310"/>
      <c r="N595" s="310"/>
    </row>
    <row r="596" spans="12:14" ht="15.75" customHeight="1" x14ac:dyDescent="0.2">
      <c r="L596" s="309"/>
      <c r="M596" s="310"/>
      <c r="N596" s="310"/>
    </row>
    <row r="597" spans="12:14" ht="15.75" customHeight="1" x14ac:dyDescent="0.2">
      <c r="L597" s="309"/>
      <c r="M597" s="310"/>
      <c r="N597" s="310"/>
    </row>
    <row r="598" spans="12:14" ht="15.75" customHeight="1" x14ac:dyDescent="0.2">
      <c r="L598" s="309"/>
      <c r="M598" s="310"/>
      <c r="N598" s="310"/>
    </row>
    <row r="599" spans="12:14" ht="15.75" customHeight="1" x14ac:dyDescent="0.2">
      <c r="L599" s="309"/>
      <c r="M599" s="310"/>
      <c r="N599" s="310"/>
    </row>
    <row r="600" spans="12:14" ht="15.75" customHeight="1" x14ac:dyDescent="0.2">
      <c r="L600" s="309"/>
      <c r="M600" s="310"/>
      <c r="N600" s="310"/>
    </row>
    <row r="601" spans="12:14" ht="15.75" customHeight="1" x14ac:dyDescent="0.2">
      <c r="L601" s="309"/>
      <c r="M601" s="310"/>
      <c r="N601" s="310"/>
    </row>
    <row r="602" spans="12:14" ht="15.75" customHeight="1" x14ac:dyDescent="0.2">
      <c r="L602" s="309"/>
      <c r="M602" s="310"/>
      <c r="N602" s="310"/>
    </row>
    <row r="603" spans="12:14" ht="15.75" customHeight="1" x14ac:dyDescent="0.2">
      <c r="L603" s="309"/>
      <c r="M603" s="310"/>
      <c r="N603" s="310"/>
    </row>
    <row r="604" spans="12:14" ht="15.75" customHeight="1" x14ac:dyDescent="0.2">
      <c r="L604" s="309"/>
      <c r="M604" s="310"/>
      <c r="N604" s="310"/>
    </row>
    <row r="605" spans="12:14" ht="15.75" customHeight="1" x14ac:dyDescent="0.2">
      <c r="L605" s="309"/>
      <c r="M605" s="310"/>
      <c r="N605" s="310"/>
    </row>
    <row r="606" spans="12:14" ht="15.75" customHeight="1" x14ac:dyDescent="0.2">
      <c r="L606" s="309"/>
      <c r="M606" s="310"/>
      <c r="N606" s="310"/>
    </row>
    <row r="607" spans="12:14" ht="15.75" customHeight="1" x14ac:dyDescent="0.2">
      <c r="L607" s="309"/>
      <c r="M607" s="310"/>
      <c r="N607" s="310"/>
    </row>
    <row r="608" spans="12:14" ht="15.75" customHeight="1" x14ac:dyDescent="0.2">
      <c r="L608" s="309"/>
      <c r="M608" s="310"/>
      <c r="N608" s="310"/>
    </row>
    <row r="609" spans="12:14" ht="15.75" customHeight="1" x14ac:dyDescent="0.2">
      <c r="L609" s="309"/>
      <c r="M609" s="310"/>
      <c r="N609" s="310"/>
    </row>
    <row r="610" spans="12:14" ht="15.75" customHeight="1" x14ac:dyDescent="0.2">
      <c r="L610" s="309"/>
      <c r="M610" s="310"/>
      <c r="N610" s="310"/>
    </row>
    <row r="611" spans="12:14" ht="15.75" customHeight="1" x14ac:dyDescent="0.2">
      <c r="L611" s="309"/>
      <c r="M611" s="310"/>
      <c r="N611" s="310"/>
    </row>
    <row r="612" spans="12:14" ht="15.75" customHeight="1" x14ac:dyDescent="0.2">
      <c r="L612" s="309"/>
      <c r="M612" s="310"/>
      <c r="N612" s="310"/>
    </row>
    <row r="613" spans="12:14" ht="15.75" customHeight="1" x14ac:dyDescent="0.2">
      <c r="L613" s="309"/>
      <c r="M613" s="310"/>
      <c r="N613" s="310"/>
    </row>
    <row r="614" spans="12:14" ht="15.75" customHeight="1" x14ac:dyDescent="0.2">
      <c r="L614" s="309"/>
      <c r="M614" s="310"/>
      <c r="N614" s="310"/>
    </row>
    <row r="615" spans="12:14" ht="15.75" customHeight="1" x14ac:dyDescent="0.2">
      <c r="L615" s="309"/>
      <c r="M615" s="310"/>
      <c r="N615" s="310"/>
    </row>
    <row r="616" spans="12:14" ht="15.75" customHeight="1" x14ac:dyDescent="0.2">
      <c r="L616" s="309"/>
      <c r="M616" s="310"/>
      <c r="N616" s="310"/>
    </row>
    <row r="617" spans="12:14" ht="15.75" customHeight="1" x14ac:dyDescent="0.2">
      <c r="L617" s="309"/>
      <c r="M617" s="310"/>
      <c r="N617" s="310"/>
    </row>
    <row r="618" spans="12:14" ht="15.75" customHeight="1" x14ac:dyDescent="0.2">
      <c r="L618" s="309"/>
      <c r="M618" s="310"/>
      <c r="N618" s="310"/>
    </row>
    <row r="619" spans="12:14" ht="15.75" customHeight="1" x14ac:dyDescent="0.2">
      <c r="L619" s="309"/>
      <c r="M619" s="310"/>
      <c r="N619" s="310"/>
    </row>
    <row r="620" spans="12:14" ht="15.75" customHeight="1" x14ac:dyDescent="0.2">
      <c r="L620" s="309"/>
      <c r="M620" s="310"/>
      <c r="N620" s="310"/>
    </row>
    <row r="621" spans="12:14" ht="15.75" customHeight="1" x14ac:dyDescent="0.2">
      <c r="L621" s="309"/>
      <c r="M621" s="310"/>
      <c r="N621" s="310"/>
    </row>
    <row r="622" spans="12:14" ht="15.75" customHeight="1" x14ac:dyDescent="0.2">
      <c r="L622" s="309"/>
      <c r="M622" s="310"/>
      <c r="N622" s="310"/>
    </row>
    <row r="623" spans="12:14" ht="15.75" customHeight="1" x14ac:dyDescent="0.2">
      <c r="L623" s="309"/>
      <c r="M623" s="310"/>
      <c r="N623" s="310"/>
    </row>
    <row r="624" spans="12:14" ht="15.75" customHeight="1" x14ac:dyDescent="0.2">
      <c r="L624" s="309"/>
      <c r="M624" s="310"/>
      <c r="N624" s="310"/>
    </row>
    <row r="625" spans="12:14" ht="15.75" customHeight="1" x14ac:dyDescent="0.2">
      <c r="L625" s="309"/>
      <c r="M625" s="310"/>
      <c r="N625" s="310"/>
    </row>
    <row r="626" spans="12:14" ht="15.75" customHeight="1" x14ac:dyDescent="0.2">
      <c r="L626" s="309"/>
      <c r="M626" s="310"/>
      <c r="N626" s="310"/>
    </row>
    <row r="627" spans="12:14" ht="15.75" customHeight="1" x14ac:dyDescent="0.2">
      <c r="L627" s="309"/>
      <c r="M627" s="310"/>
      <c r="N627" s="310"/>
    </row>
    <row r="628" spans="12:14" ht="15.75" customHeight="1" x14ac:dyDescent="0.2">
      <c r="L628" s="309"/>
      <c r="M628" s="310"/>
      <c r="N628" s="310"/>
    </row>
    <row r="629" spans="12:14" ht="15.75" customHeight="1" x14ac:dyDescent="0.2">
      <c r="L629" s="309"/>
      <c r="M629" s="310"/>
      <c r="N629" s="310"/>
    </row>
    <row r="630" spans="12:14" ht="15.75" customHeight="1" x14ac:dyDescent="0.2">
      <c r="L630" s="309"/>
      <c r="M630" s="310"/>
      <c r="N630" s="310"/>
    </row>
    <row r="631" spans="12:14" ht="15.75" customHeight="1" x14ac:dyDescent="0.2">
      <c r="L631" s="309"/>
      <c r="M631" s="310"/>
      <c r="N631" s="310"/>
    </row>
    <row r="632" spans="12:14" ht="15.75" customHeight="1" x14ac:dyDescent="0.2">
      <c r="L632" s="309"/>
      <c r="M632" s="310"/>
      <c r="N632" s="310"/>
    </row>
    <row r="633" spans="12:14" ht="15.75" customHeight="1" x14ac:dyDescent="0.2">
      <c r="L633" s="309"/>
      <c r="M633" s="310"/>
      <c r="N633" s="310"/>
    </row>
    <row r="634" spans="12:14" ht="15.75" customHeight="1" x14ac:dyDescent="0.2">
      <c r="L634" s="309"/>
      <c r="M634" s="310"/>
      <c r="N634" s="310"/>
    </row>
    <row r="635" spans="12:14" ht="15.75" customHeight="1" x14ac:dyDescent="0.2">
      <c r="L635" s="309"/>
      <c r="M635" s="310"/>
      <c r="N635" s="310"/>
    </row>
    <row r="636" spans="12:14" ht="15.75" customHeight="1" x14ac:dyDescent="0.2">
      <c r="L636" s="309"/>
      <c r="M636" s="310"/>
      <c r="N636" s="310"/>
    </row>
    <row r="637" spans="12:14" ht="15.75" customHeight="1" x14ac:dyDescent="0.2">
      <c r="L637" s="309"/>
      <c r="M637" s="310"/>
      <c r="N637" s="310"/>
    </row>
    <row r="638" spans="12:14" ht="15.75" customHeight="1" x14ac:dyDescent="0.2">
      <c r="L638" s="309"/>
      <c r="M638" s="310"/>
      <c r="N638" s="310"/>
    </row>
    <row r="639" spans="12:14" ht="15.75" customHeight="1" x14ac:dyDescent="0.2">
      <c r="L639" s="309"/>
      <c r="M639" s="310"/>
      <c r="N639" s="310"/>
    </row>
    <row r="640" spans="12:14" ht="15.75" customHeight="1" x14ac:dyDescent="0.2">
      <c r="L640" s="309"/>
      <c r="M640" s="310"/>
      <c r="N640" s="310"/>
    </row>
    <row r="641" spans="12:14" ht="15.75" customHeight="1" x14ac:dyDescent="0.2">
      <c r="L641" s="309"/>
      <c r="M641" s="310"/>
      <c r="N641" s="310"/>
    </row>
    <row r="642" spans="12:14" ht="15.75" customHeight="1" x14ac:dyDescent="0.2">
      <c r="L642" s="309"/>
      <c r="M642" s="310"/>
      <c r="N642" s="310"/>
    </row>
    <row r="643" spans="12:14" ht="15.75" customHeight="1" x14ac:dyDescent="0.2">
      <c r="L643" s="309"/>
      <c r="M643" s="310"/>
      <c r="N643" s="310"/>
    </row>
    <row r="644" spans="12:14" ht="15.75" customHeight="1" x14ac:dyDescent="0.2">
      <c r="L644" s="309"/>
      <c r="M644" s="310"/>
      <c r="N644" s="310"/>
    </row>
    <row r="645" spans="12:14" ht="15.75" customHeight="1" x14ac:dyDescent="0.2">
      <c r="L645" s="309"/>
      <c r="M645" s="310"/>
      <c r="N645" s="310"/>
    </row>
    <row r="646" spans="12:14" ht="15.75" customHeight="1" x14ac:dyDescent="0.2">
      <c r="L646" s="309"/>
      <c r="M646" s="310"/>
      <c r="N646" s="310"/>
    </row>
    <row r="647" spans="12:14" ht="15.75" customHeight="1" x14ac:dyDescent="0.2">
      <c r="L647" s="309"/>
      <c r="M647" s="310"/>
      <c r="N647" s="310"/>
    </row>
    <row r="648" spans="12:14" ht="15.75" customHeight="1" x14ac:dyDescent="0.2">
      <c r="L648" s="309"/>
      <c r="M648" s="310"/>
      <c r="N648" s="310"/>
    </row>
    <row r="649" spans="12:14" ht="15.75" customHeight="1" x14ac:dyDescent="0.2">
      <c r="L649" s="309"/>
      <c r="M649" s="310"/>
      <c r="N649" s="310"/>
    </row>
    <row r="650" spans="12:14" ht="15.75" customHeight="1" x14ac:dyDescent="0.2">
      <c r="L650" s="309"/>
      <c r="M650" s="310"/>
      <c r="N650" s="310"/>
    </row>
    <row r="651" spans="12:14" ht="15.75" customHeight="1" x14ac:dyDescent="0.2">
      <c r="L651" s="309"/>
      <c r="M651" s="310"/>
      <c r="N651" s="310"/>
    </row>
    <row r="652" spans="12:14" ht="15.75" customHeight="1" x14ac:dyDescent="0.2">
      <c r="L652" s="309"/>
      <c r="M652" s="310"/>
      <c r="N652" s="310"/>
    </row>
    <row r="653" spans="12:14" ht="15.75" customHeight="1" x14ac:dyDescent="0.2">
      <c r="L653" s="309"/>
      <c r="M653" s="310"/>
      <c r="N653" s="310"/>
    </row>
    <row r="654" spans="12:14" ht="15.75" customHeight="1" x14ac:dyDescent="0.2">
      <c r="L654" s="309"/>
      <c r="M654" s="310"/>
      <c r="N654" s="310"/>
    </row>
    <row r="655" spans="12:14" ht="15.75" customHeight="1" x14ac:dyDescent="0.2">
      <c r="L655" s="309"/>
      <c r="M655" s="310"/>
      <c r="N655" s="310"/>
    </row>
    <row r="656" spans="12:14" ht="15.75" customHeight="1" x14ac:dyDescent="0.2">
      <c r="L656" s="309"/>
      <c r="M656" s="310"/>
      <c r="N656" s="310"/>
    </row>
    <row r="657" spans="12:14" ht="15.75" customHeight="1" x14ac:dyDescent="0.2">
      <c r="L657" s="309"/>
      <c r="M657" s="310"/>
      <c r="N657" s="310"/>
    </row>
    <row r="658" spans="12:14" ht="15.75" customHeight="1" x14ac:dyDescent="0.2">
      <c r="L658" s="309"/>
      <c r="M658" s="310"/>
      <c r="N658" s="310"/>
    </row>
    <row r="659" spans="12:14" ht="15.75" customHeight="1" x14ac:dyDescent="0.2">
      <c r="L659" s="309"/>
      <c r="M659" s="310"/>
      <c r="N659" s="310"/>
    </row>
    <row r="660" spans="12:14" ht="15.75" customHeight="1" x14ac:dyDescent="0.2">
      <c r="L660" s="309"/>
      <c r="M660" s="310"/>
      <c r="N660" s="310"/>
    </row>
    <row r="661" spans="12:14" ht="15.75" customHeight="1" x14ac:dyDescent="0.2">
      <c r="L661" s="309"/>
      <c r="M661" s="310"/>
      <c r="N661" s="310"/>
    </row>
    <row r="662" spans="12:14" ht="15.75" customHeight="1" x14ac:dyDescent="0.2">
      <c r="L662" s="309"/>
      <c r="M662" s="310"/>
      <c r="N662" s="310"/>
    </row>
    <row r="663" spans="12:14" ht="15.75" customHeight="1" x14ac:dyDescent="0.2">
      <c r="L663" s="309"/>
      <c r="M663" s="310"/>
      <c r="N663" s="310"/>
    </row>
    <row r="664" spans="12:14" ht="15.75" customHeight="1" x14ac:dyDescent="0.2">
      <c r="L664" s="309"/>
      <c r="M664" s="310"/>
      <c r="N664" s="310"/>
    </row>
    <row r="665" spans="12:14" ht="15.75" customHeight="1" x14ac:dyDescent="0.2">
      <c r="L665" s="309"/>
      <c r="M665" s="310"/>
      <c r="N665" s="310"/>
    </row>
    <row r="666" spans="12:14" ht="15.75" customHeight="1" x14ac:dyDescent="0.2">
      <c r="L666" s="309"/>
      <c r="M666" s="310"/>
      <c r="N666" s="310"/>
    </row>
    <row r="667" spans="12:14" ht="15.75" customHeight="1" x14ac:dyDescent="0.2">
      <c r="L667" s="309"/>
      <c r="M667" s="310"/>
      <c r="N667" s="310"/>
    </row>
    <row r="668" spans="12:14" ht="15.75" customHeight="1" x14ac:dyDescent="0.2">
      <c r="L668" s="309"/>
      <c r="M668" s="310"/>
      <c r="N668" s="310"/>
    </row>
    <row r="669" spans="12:14" ht="15.75" customHeight="1" x14ac:dyDescent="0.2">
      <c r="L669" s="309"/>
      <c r="M669" s="310"/>
      <c r="N669" s="310"/>
    </row>
    <row r="670" spans="12:14" ht="15.75" customHeight="1" x14ac:dyDescent="0.2">
      <c r="L670" s="309"/>
      <c r="M670" s="310"/>
      <c r="N670" s="310"/>
    </row>
    <row r="671" spans="12:14" ht="15.75" customHeight="1" x14ac:dyDescent="0.2">
      <c r="L671" s="309"/>
      <c r="M671" s="310"/>
      <c r="N671" s="310"/>
    </row>
    <row r="672" spans="12:14" ht="15.75" customHeight="1" x14ac:dyDescent="0.2">
      <c r="L672" s="309"/>
      <c r="M672" s="310"/>
      <c r="N672" s="310"/>
    </row>
    <row r="673" spans="12:14" ht="15.75" customHeight="1" x14ac:dyDescent="0.2">
      <c r="L673" s="309"/>
      <c r="M673" s="310"/>
      <c r="N673" s="310"/>
    </row>
    <row r="674" spans="12:14" ht="15.75" customHeight="1" x14ac:dyDescent="0.2">
      <c r="L674" s="309"/>
      <c r="M674" s="310"/>
      <c r="N674" s="310"/>
    </row>
    <row r="675" spans="12:14" ht="15.75" customHeight="1" x14ac:dyDescent="0.2">
      <c r="L675" s="309"/>
      <c r="M675" s="310"/>
      <c r="N675" s="310"/>
    </row>
    <row r="676" spans="12:14" ht="15.75" customHeight="1" x14ac:dyDescent="0.2">
      <c r="L676" s="309"/>
      <c r="M676" s="310"/>
      <c r="N676" s="310"/>
    </row>
    <row r="677" spans="12:14" ht="15.75" customHeight="1" x14ac:dyDescent="0.2">
      <c r="L677" s="309"/>
      <c r="M677" s="310"/>
      <c r="N677" s="310"/>
    </row>
    <row r="678" spans="12:14" ht="15.75" customHeight="1" x14ac:dyDescent="0.2">
      <c r="L678" s="309"/>
      <c r="M678" s="310"/>
      <c r="N678" s="310"/>
    </row>
    <row r="679" spans="12:14" ht="15.75" customHeight="1" x14ac:dyDescent="0.2">
      <c r="L679" s="309"/>
      <c r="M679" s="310"/>
      <c r="N679" s="310"/>
    </row>
    <row r="680" spans="12:14" ht="15.75" customHeight="1" x14ac:dyDescent="0.2">
      <c r="L680" s="309"/>
      <c r="M680" s="310"/>
      <c r="N680" s="310"/>
    </row>
    <row r="681" spans="12:14" ht="15.75" customHeight="1" x14ac:dyDescent="0.2">
      <c r="L681" s="309"/>
      <c r="M681" s="310"/>
      <c r="N681" s="310"/>
    </row>
    <row r="682" spans="12:14" ht="15.75" customHeight="1" x14ac:dyDescent="0.2">
      <c r="L682" s="309"/>
      <c r="M682" s="310"/>
      <c r="N682" s="310"/>
    </row>
    <row r="683" spans="12:14" ht="15.75" customHeight="1" x14ac:dyDescent="0.2">
      <c r="L683" s="309"/>
      <c r="M683" s="310"/>
      <c r="N683" s="310"/>
    </row>
    <row r="684" spans="12:14" ht="15.75" customHeight="1" x14ac:dyDescent="0.2">
      <c r="L684" s="309"/>
      <c r="M684" s="310"/>
      <c r="N684" s="310"/>
    </row>
    <row r="685" spans="12:14" ht="15.75" customHeight="1" x14ac:dyDescent="0.2">
      <c r="L685" s="309"/>
      <c r="M685" s="310"/>
      <c r="N685" s="310"/>
    </row>
    <row r="686" spans="12:14" ht="15.75" customHeight="1" x14ac:dyDescent="0.2">
      <c r="L686" s="309"/>
      <c r="M686" s="310"/>
      <c r="N686" s="310"/>
    </row>
    <row r="687" spans="12:14" ht="15.75" customHeight="1" x14ac:dyDescent="0.2">
      <c r="L687" s="309"/>
      <c r="M687" s="310"/>
      <c r="N687" s="310"/>
    </row>
    <row r="688" spans="12:14" ht="15.75" customHeight="1" x14ac:dyDescent="0.2">
      <c r="L688" s="309"/>
      <c r="M688" s="310"/>
      <c r="N688" s="310"/>
    </row>
    <row r="689" spans="12:14" ht="15.75" customHeight="1" x14ac:dyDescent="0.2">
      <c r="L689" s="309"/>
      <c r="M689" s="310"/>
      <c r="N689" s="310"/>
    </row>
    <row r="690" spans="12:14" ht="15.75" customHeight="1" x14ac:dyDescent="0.2">
      <c r="L690" s="309"/>
      <c r="M690" s="310"/>
      <c r="N690" s="310"/>
    </row>
    <row r="691" spans="12:14" ht="15.75" customHeight="1" x14ac:dyDescent="0.2">
      <c r="L691" s="309"/>
      <c r="M691" s="310"/>
      <c r="N691" s="310"/>
    </row>
    <row r="692" spans="12:14" ht="15.75" customHeight="1" x14ac:dyDescent="0.2">
      <c r="L692" s="309"/>
      <c r="M692" s="310"/>
      <c r="N692" s="310"/>
    </row>
    <row r="693" spans="12:14" ht="15.75" customHeight="1" x14ac:dyDescent="0.2">
      <c r="L693" s="309"/>
      <c r="M693" s="310"/>
      <c r="N693" s="310"/>
    </row>
    <row r="694" spans="12:14" ht="15.75" customHeight="1" x14ac:dyDescent="0.2">
      <c r="L694" s="309"/>
      <c r="M694" s="310"/>
      <c r="N694" s="310"/>
    </row>
    <row r="695" spans="12:14" ht="15.75" customHeight="1" x14ac:dyDescent="0.2">
      <c r="L695" s="309"/>
      <c r="M695" s="310"/>
      <c r="N695" s="310"/>
    </row>
    <row r="696" spans="12:14" ht="15.75" customHeight="1" x14ac:dyDescent="0.2">
      <c r="L696" s="309"/>
      <c r="M696" s="310"/>
      <c r="N696" s="310"/>
    </row>
    <row r="697" spans="12:14" ht="15.75" customHeight="1" x14ac:dyDescent="0.2">
      <c r="L697" s="309"/>
      <c r="M697" s="310"/>
      <c r="N697" s="310"/>
    </row>
    <row r="698" spans="12:14" ht="15.75" customHeight="1" x14ac:dyDescent="0.2">
      <c r="L698" s="309"/>
      <c r="M698" s="310"/>
      <c r="N698" s="310"/>
    </row>
    <row r="699" spans="12:14" ht="15.75" customHeight="1" x14ac:dyDescent="0.2">
      <c r="L699" s="309"/>
      <c r="M699" s="310"/>
      <c r="N699" s="310"/>
    </row>
    <row r="700" spans="12:14" ht="15.75" customHeight="1" x14ac:dyDescent="0.2">
      <c r="L700" s="309"/>
      <c r="M700" s="310"/>
      <c r="N700" s="310"/>
    </row>
    <row r="701" spans="12:14" ht="15.75" customHeight="1" x14ac:dyDescent="0.2">
      <c r="L701" s="309"/>
      <c r="M701" s="310"/>
      <c r="N701" s="310"/>
    </row>
    <row r="702" spans="12:14" ht="15.75" customHeight="1" x14ac:dyDescent="0.2">
      <c r="L702" s="309"/>
      <c r="M702" s="310"/>
      <c r="N702" s="310"/>
    </row>
    <row r="703" spans="12:14" ht="15.75" customHeight="1" x14ac:dyDescent="0.2">
      <c r="L703" s="309"/>
      <c r="M703" s="310"/>
      <c r="N703" s="310"/>
    </row>
    <row r="704" spans="12:14" ht="15.75" customHeight="1" x14ac:dyDescent="0.2">
      <c r="L704" s="309"/>
      <c r="M704" s="310"/>
      <c r="N704" s="310"/>
    </row>
    <row r="705" spans="12:14" ht="15.75" customHeight="1" x14ac:dyDescent="0.2">
      <c r="L705" s="309"/>
      <c r="M705" s="310"/>
      <c r="N705" s="310"/>
    </row>
    <row r="706" spans="12:14" ht="15.75" customHeight="1" x14ac:dyDescent="0.2">
      <c r="L706" s="309"/>
      <c r="M706" s="310"/>
      <c r="N706" s="310"/>
    </row>
    <row r="707" spans="12:14" ht="15.75" customHeight="1" x14ac:dyDescent="0.2">
      <c r="L707" s="309"/>
      <c r="M707" s="310"/>
      <c r="N707" s="310"/>
    </row>
    <row r="708" spans="12:14" ht="15.75" customHeight="1" x14ac:dyDescent="0.2">
      <c r="L708" s="309"/>
      <c r="M708" s="310"/>
      <c r="N708" s="310"/>
    </row>
    <row r="709" spans="12:14" ht="15.75" customHeight="1" x14ac:dyDescent="0.2">
      <c r="L709" s="309"/>
      <c r="M709" s="310"/>
      <c r="N709" s="310"/>
    </row>
    <row r="710" spans="12:14" ht="15.75" customHeight="1" x14ac:dyDescent="0.2">
      <c r="L710" s="309"/>
      <c r="M710" s="310"/>
      <c r="N710" s="310"/>
    </row>
    <row r="711" spans="12:14" ht="15.75" customHeight="1" x14ac:dyDescent="0.2">
      <c r="L711" s="309"/>
      <c r="M711" s="310"/>
      <c r="N711" s="310"/>
    </row>
    <row r="712" spans="12:14" ht="15.75" customHeight="1" x14ac:dyDescent="0.2">
      <c r="L712" s="309"/>
      <c r="M712" s="310"/>
      <c r="N712" s="310"/>
    </row>
    <row r="713" spans="12:14" ht="15.75" customHeight="1" x14ac:dyDescent="0.2">
      <c r="L713" s="309"/>
      <c r="M713" s="310"/>
      <c r="N713" s="310"/>
    </row>
    <row r="714" spans="12:14" ht="15.75" customHeight="1" x14ac:dyDescent="0.2">
      <c r="L714" s="309"/>
      <c r="M714" s="310"/>
      <c r="N714" s="310"/>
    </row>
    <row r="715" spans="12:14" ht="15.75" customHeight="1" x14ac:dyDescent="0.2">
      <c r="L715" s="309"/>
      <c r="M715" s="310"/>
      <c r="N715" s="310"/>
    </row>
    <row r="716" spans="12:14" ht="15.75" customHeight="1" x14ac:dyDescent="0.2">
      <c r="L716" s="309"/>
      <c r="M716" s="310"/>
      <c r="N716" s="310"/>
    </row>
    <row r="717" spans="12:14" ht="15.75" customHeight="1" x14ac:dyDescent="0.2">
      <c r="L717" s="309"/>
      <c r="M717" s="310"/>
      <c r="N717" s="310"/>
    </row>
    <row r="718" spans="12:14" ht="15.75" customHeight="1" x14ac:dyDescent="0.2">
      <c r="L718" s="309"/>
      <c r="M718" s="310"/>
      <c r="N718" s="310"/>
    </row>
    <row r="719" spans="12:14" ht="15.75" customHeight="1" x14ac:dyDescent="0.2">
      <c r="L719" s="309"/>
      <c r="M719" s="310"/>
      <c r="N719" s="310"/>
    </row>
    <row r="720" spans="12:14" ht="15.75" customHeight="1" x14ac:dyDescent="0.2">
      <c r="L720" s="309"/>
      <c r="M720" s="310"/>
      <c r="N720" s="310"/>
    </row>
    <row r="721" spans="12:14" ht="15.75" customHeight="1" x14ac:dyDescent="0.2">
      <c r="L721" s="309"/>
      <c r="M721" s="310"/>
      <c r="N721" s="310"/>
    </row>
    <row r="722" spans="12:14" ht="15.75" customHeight="1" x14ac:dyDescent="0.2">
      <c r="L722" s="309"/>
      <c r="M722" s="310"/>
      <c r="N722" s="310"/>
    </row>
    <row r="723" spans="12:14" ht="15.75" customHeight="1" x14ac:dyDescent="0.2">
      <c r="L723" s="309"/>
      <c r="M723" s="310"/>
      <c r="N723" s="310"/>
    </row>
    <row r="724" spans="12:14" ht="15.75" customHeight="1" x14ac:dyDescent="0.2">
      <c r="L724" s="309"/>
      <c r="M724" s="310"/>
      <c r="N724" s="310"/>
    </row>
    <row r="725" spans="12:14" ht="15.75" customHeight="1" x14ac:dyDescent="0.2">
      <c r="L725" s="309"/>
      <c r="M725" s="310"/>
      <c r="N725" s="310"/>
    </row>
    <row r="726" spans="12:14" ht="15.75" customHeight="1" x14ac:dyDescent="0.2">
      <c r="L726" s="309"/>
      <c r="M726" s="310"/>
      <c r="N726" s="310"/>
    </row>
    <row r="727" spans="12:14" ht="15.75" customHeight="1" x14ac:dyDescent="0.2">
      <c r="L727" s="309"/>
      <c r="M727" s="310"/>
      <c r="N727" s="310"/>
    </row>
    <row r="728" spans="12:14" ht="15.75" customHeight="1" x14ac:dyDescent="0.2">
      <c r="L728" s="309"/>
      <c r="M728" s="310"/>
      <c r="N728" s="310"/>
    </row>
    <row r="729" spans="12:14" ht="15.75" customHeight="1" x14ac:dyDescent="0.2">
      <c r="L729" s="309"/>
      <c r="M729" s="310"/>
      <c r="N729" s="310"/>
    </row>
    <row r="730" spans="12:14" ht="15.75" customHeight="1" x14ac:dyDescent="0.2">
      <c r="L730" s="309"/>
      <c r="M730" s="310"/>
      <c r="N730" s="310"/>
    </row>
    <row r="731" spans="12:14" ht="15.75" customHeight="1" x14ac:dyDescent="0.2">
      <c r="L731" s="309"/>
      <c r="M731" s="310"/>
      <c r="N731" s="310"/>
    </row>
    <row r="732" spans="12:14" ht="15.75" customHeight="1" x14ac:dyDescent="0.2">
      <c r="L732" s="309"/>
      <c r="M732" s="310"/>
      <c r="N732" s="310"/>
    </row>
    <row r="733" spans="12:14" ht="15.75" customHeight="1" x14ac:dyDescent="0.2">
      <c r="L733" s="309"/>
      <c r="M733" s="310"/>
      <c r="N733" s="310"/>
    </row>
    <row r="734" spans="12:14" ht="15.75" customHeight="1" x14ac:dyDescent="0.2">
      <c r="L734" s="309"/>
      <c r="M734" s="310"/>
      <c r="N734" s="310"/>
    </row>
    <row r="735" spans="12:14" ht="15.75" customHeight="1" x14ac:dyDescent="0.2">
      <c r="L735" s="309"/>
      <c r="M735" s="310"/>
      <c r="N735" s="310"/>
    </row>
    <row r="736" spans="12:14" ht="15.75" customHeight="1" x14ac:dyDescent="0.2">
      <c r="L736" s="309"/>
      <c r="M736" s="310"/>
      <c r="N736" s="310"/>
    </row>
    <row r="737" spans="12:14" ht="15.75" customHeight="1" x14ac:dyDescent="0.2">
      <c r="L737" s="309"/>
      <c r="M737" s="310"/>
      <c r="N737" s="310"/>
    </row>
    <row r="738" spans="12:14" ht="15.75" customHeight="1" x14ac:dyDescent="0.2">
      <c r="L738" s="309"/>
      <c r="M738" s="310"/>
      <c r="N738" s="310"/>
    </row>
    <row r="739" spans="12:14" ht="15.75" customHeight="1" x14ac:dyDescent="0.2">
      <c r="L739" s="309"/>
      <c r="M739" s="310"/>
      <c r="N739" s="310"/>
    </row>
    <row r="740" spans="12:14" ht="15.75" customHeight="1" x14ac:dyDescent="0.2">
      <c r="L740" s="309"/>
      <c r="M740" s="310"/>
      <c r="N740" s="310"/>
    </row>
    <row r="741" spans="12:14" ht="15.75" customHeight="1" x14ac:dyDescent="0.2">
      <c r="L741" s="309"/>
      <c r="M741" s="310"/>
      <c r="N741" s="310"/>
    </row>
    <row r="742" spans="12:14" ht="15.75" customHeight="1" x14ac:dyDescent="0.2">
      <c r="L742" s="309"/>
      <c r="M742" s="310"/>
      <c r="N742" s="310"/>
    </row>
    <row r="743" spans="12:14" ht="15.75" customHeight="1" x14ac:dyDescent="0.2">
      <c r="L743" s="309"/>
      <c r="M743" s="310"/>
      <c r="N743" s="310"/>
    </row>
    <row r="744" spans="12:14" ht="15.75" customHeight="1" x14ac:dyDescent="0.2">
      <c r="L744" s="309"/>
      <c r="M744" s="310"/>
      <c r="N744" s="310"/>
    </row>
    <row r="745" spans="12:14" ht="15.75" customHeight="1" x14ac:dyDescent="0.2">
      <c r="L745" s="309"/>
      <c r="M745" s="310"/>
      <c r="N745" s="310"/>
    </row>
    <row r="746" spans="12:14" ht="15.75" customHeight="1" x14ac:dyDescent="0.2">
      <c r="L746" s="309"/>
      <c r="M746" s="310"/>
      <c r="N746" s="310"/>
    </row>
    <row r="747" spans="12:14" ht="15.75" customHeight="1" x14ac:dyDescent="0.2">
      <c r="L747" s="309"/>
      <c r="M747" s="310"/>
      <c r="N747" s="310"/>
    </row>
    <row r="748" spans="12:14" ht="15.75" customHeight="1" x14ac:dyDescent="0.2">
      <c r="L748" s="309"/>
      <c r="M748" s="310"/>
      <c r="N748" s="310"/>
    </row>
    <row r="749" spans="12:14" ht="15.75" customHeight="1" x14ac:dyDescent="0.2">
      <c r="L749" s="309"/>
      <c r="M749" s="310"/>
      <c r="N749" s="310"/>
    </row>
    <row r="750" spans="12:14" ht="15.75" customHeight="1" x14ac:dyDescent="0.2">
      <c r="L750" s="309"/>
      <c r="M750" s="310"/>
      <c r="N750" s="310"/>
    </row>
    <row r="751" spans="12:14" ht="15.75" customHeight="1" x14ac:dyDescent="0.2">
      <c r="L751" s="309"/>
      <c r="M751" s="310"/>
      <c r="N751" s="310"/>
    </row>
    <row r="752" spans="12:14" ht="15.75" customHeight="1" x14ac:dyDescent="0.2">
      <c r="L752" s="309"/>
      <c r="M752" s="310"/>
      <c r="N752" s="310"/>
    </row>
    <row r="753" spans="12:14" ht="15.75" customHeight="1" x14ac:dyDescent="0.2">
      <c r="L753" s="309"/>
      <c r="M753" s="310"/>
      <c r="N753" s="310"/>
    </row>
    <row r="754" spans="12:14" ht="15.75" customHeight="1" x14ac:dyDescent="0.2">
      <c r="L754" s="309"/>
      <c r="M754" s="310"/>
      <c r="N754" s="310"/>
    </row>
    <row r="755" spans="12:14" ht="15.75" customHeight="1" x14ac:dyDescent="0.2">
      <c r="L755" s="309"/>
      <c r="M755" s="310"/>
      <c r="N755" s="310"/>
    </row>
    <row r="756" spans="12:14" ht="15.75" customHeight="1" x14ac:dyDescent="0.2">
      <c r="L756" s="309"/>
      <c r="M756" s="310"/>
      <c r="N756" s="310"/>
    </row>
    <row r="757" spans="12:14" ht="15.75" customHeight="1" x14ac:dyDescent="0.2">
      <c r="L757" s="309"/>
      <c r="M757" s="310"/>
      <c r="N757" s="310"/>
    </row>
    <row r="758" spans="12:14" ht="15.75" customHeight="1" x14ac:dyDescent="0.2">
      <c r="L758" s="309"/>
      <c r="M758" s="310"/>
      <c r="N758" s="310"/>
    </row>
    <row r="759" spans="12:14" ht="15.75" customHeight="1" x14ac:dyDescent="0.2">
      <c r="L759" s="309"/>
      <c r="M759" s="310"/>
      <c r="N759" s="310"/>
    </row>
    <row r="760" spans="12:14" ht="15.75" customHeight="1" x14ac:dyDescent="0.2">
      <c r="L760" s="309"/>
      <c r="M760" s="310"/>
      <c r="N760" s="310"/>
    </row>
    <row r="761" spans="12:14" ht="15.75" customHeight="1" x14ac:dyDescent="0.2">
      <c r="L761" s="309"/>
      <c r="M761" s="310"/>
      <c r="N761" s="310"/>
    </row>
    <row r="762" spans="12:14" ht="15.75" customHeight="1" x14ac:dyDescent="0.2">
      <c r="L762" s="309"/>
      <c r="M762" s="310"/>
      <c r="N762" s="310"/>
    </row>
    <row r="763" spans="12:14" ht="15.75" customHeight="1" x14ac:dyDescent="0.2">
      <c r="L763" s="309"/>
      <c r="M763" s="310"/>
      <c r="N763" s="310"/>
    </row>
    <row r="764" spans="12:14" ht="15.75" customHeight="1" x14ac:dyDescent="0.2">
      <c r="L764" s="309"/>
      <c r="M764" s="310"/>
      <c r="N764" s="310"/>
    </row>
    <row r="765" spans="12:14" ht="15.75" customHeight="1" x14ac:dyDescent="0.2">
      <c r="L765" s="309"/>
      <c r="M765" s="310"/>
      <c r="N765" s="310"/>
    </row>
    <row r="766" spans="12:14" ht="15.75" customHeight="1" x14ac:dyDescent="0.2">
      <c r="L766" s="309"/>
      <c r="M766" s="310"/>
      <c r="N766" s="310"/>
    </row>
    <row r="767" spans="12:14" ht="15.75" customHeight="1" x14ac:dyDescent="0.2">
      <c r="L767" s="309"/>
      <c r="M767" s="310"/>
      <c r="N767" s="310"/>
    </row>
    <row r="768" spans="12:14" ht="15.75" customHeight="1" x14ac:dyDescent="0.2">
      <c r="L768" s="309"/>
      <c r="M768" s="310"/>
      <c r="N768" s="310"/>
    </row>
    <row r="769" spans="12:14" ht="15.75" customHeight="1" x14ac:dyDescent="0.2">
      <c r="L769" s="309"/>
      <c r="M769" s="310"/>
      <c r="N769" s="310"/>
    </row>
    <row r="770" spans="12:14" ht="15.75" customHeight="1" x14ac:dyDescent="0.2">
      <c r="L770" s="309"/>
      <c r="M770" s="310"/>
      <c r="N770" s="310"/>
    </row>
    <row r="771" spans="12:14" ht="15.75" customHeight="1" x14ac:dyDescent="0.2">
      <c r="L771" s="309"/>
      <c r="M771" s="310"/>
      <c r="N771" s="310"/>
    </row>
    <row r="772" spans="12:14" ht="15.75" customHeight="1" x14ac:dyDescent="0.2">
      <c r="L772" s="309"/>
      <c r="M772" s="310"/>
      <c r="N772" s="310"/>
    </row>
    <row r="773" spans="12:14" ht="15.75" customHeight="1" x14ac:dyDescent="0.2">
      <c r="L773" s="309"/>
      <c r="M773" s="310"/>
      <c r="N773" s="310"/>
    </row>
    <row r="774" spans="12:14" ht="15.75" customHeight="1" x14ac:dyDescent="0.2">
      <c r="L774" s="309"/>
      <c r="M774" s="310"/>
      <c r="N774" s="310"/>
    </row>
    <row r="775" spans="12:14" ht="15.75" customHeight="1" x14ac:dyDescent="0.2">
      <c r="L775" s="309"/>
      <c r="M775" s="310"/>
      <c r="N775" s="310"/>
    </row>
    <row r="776" spans="12:14" ht="15.75" customHeight="1" x14ac:dyDescent="0.2">
      <c r="L776" s="309"/>
      <c r="M776" s="310"/>
      <c r="N776" s="310"/>
    </row>
    <row r="777" spans="12:14" ht="15.75" customHeight="1" x14ac:dyDescent="0.2">
      <c r="L777" s="309"/>
      <c r="M777" s="310"/>
      <c r="N777" s="310"/>
    </row>
    <row r="778" spans="12:14" ht="15.75" customHeight="1" x14ac:dyDescent="0.2">
      <c r="L778" s="309"/>
      <c r="M778" s="310"/>
      <c r="N778" s="310"/>
    </row>
    <row r="779" spans="12:14" ht="15.75" customHeight="1" x14ac:dyDescent="0.2">
      <c r="L779" s="309"/>
      <c r="M779" s="310"/>
      <c r="N779" s="310"/>
    </row>
    <row r="780" spans="12:14" ht="15.75" customHeight="1" x14ac:dyDescent="0.2">
      <c r="L780" s="309"/>
      <c r="M780" s="310"/>
      <c r="N780" s="310"/>
    </row>
    <row r="781" spans="12:14" ht="15.75" customHeight="1" x14ac:dyDescent="0.2">
      <c r="L781" s="309"/>
      <c r="M781" s="310"/>
      <c r="N781" s="310"/>
    </row>
    <row r="782" spans="12:14" ht="15.75" customHeight="1" x14ac:dyDescent="0.2">
      <c r="L782" s="309"/>
      <c r="M782" s="310"/>
      <c r="N782" s="310"/>
    </row>
    <row r="783" spans="12:14" ht="15.75" customHeight="1" x14ac:dyDescent="0.2">
      <c r="L783" s="309"/>
      <c r="M783" s="310"/>
      <c r="N783" s="310"/>
    </row>
    <row r="784" spans="12:14" ht="15.75" customHeight="1" x14ac:dyDescent="0.2">
      <c r="L784" s="309"/>
      <c r="M784" s="310"/>
      <c r="N784" s="310"/>
    </row>
    <row r="785" spans="12:14" ht="15.75" customHeight="1" x14ac:dyDescent="0.2">
      <c r="L785" s="309"/>
      <c r="M785" s="310"/>
      <c r="N785" s="310"/>
    </row>
    <row r="786" spans="12:14" ht="15.75" customHeight="1" x14ac:dyDescent="0.2">
      <c r="L786" s="309"/>
      <c r="M786" s="310"/>
      <c r="N786" s="310"/>
    </row>
    <row r="787" spans="12:14" ht="15.75" customHeight="1" x14ac:dyDescent="0.2">
      <c r="L787" s="309"/>
      <c r="M787" s="310"/>
      <c r="N787" s="310"/>
    </row>
    <row r="788" spans="12:14" ht="15.75" customHeight="1" x14ac:dyDescent="0.2">
      <c r="L788" s="309"/>
      <c r="M788" s="310"/>
      <c r="N788" s="310"/>
    </row>
    <row r="789" spans="12:14" ht="15.75" customHeight="1" x14ac:dyDescent="0.2">
      <c r="L789" s="309"/>
      <c r="M789" s="310"/>
      <c r="N789" s="310"/>
    </row>
    <row r="790" spans="12:14" ht="15.75" customHeight="1" x14ac:dyDescent="0.2">
      <c r="L790" s="309"/>
      <c r="M790" s="310"/>
      <c r="N790" s="310"/>
    </row>
    <row r="791" spans="12:14" ht="15.75" customHeight="1" x14ac:dyDescent="0.2">
      <c r="L791" s="309"/>
      <c r="M791" s="310"/>
      <c r="N791" s="310"/>
    </row>
    <row r="792" spans="12:14" ht="15.75" customHeight="1" x14ac:dyDescent="0.2">
      <c r="L792" s="309"/>
      <c r="M792" s="310"/>
      <c r="N792" s="310"/>
    </row>
    <row r="793" spans="12:14" ht="15.75" customHeight="1" x14ac:dyDescent="0.2">
      <c r="L793" s="309"/>
      <c r="M793" s="310"/>
      <c r="N793" s="310"/>
    </row>
    <row r="794" spans="12:14" ht="15.75" customHeight="1" x14ac:dyDescent="0.2">
      <c r="L794" s="309"/>
      <c r="M794" s="310"/>
      <c r="N794" s="310"/>
    </row>
    <row r="795" spans="12:14" ht="15.75" customHeight="1" x14ac:dyDescent="0.2">
      <c r="L795" s="309"/>
      <c r="M795" s="310"/>
      <c r="N795" s="310"/>
    </row>
    <row r="796" spans="12:14" ht="15.75" customHeight="1" x14ac:dyDescent="0.2">
      <c r="L796" s="309"/>
      <c r="M796" s="310"/>
      <c r="N796" s="310"/>
    </row>
    <row r="797" spans="12:14" ht="15.75" customHeight="1" x14ac:dyDescent="0.2">
      <c r="L797" s="309"/>
      <c r="M797" s="310"/>
      <c r="N797" s="310"/>
    </row>
    <row r="798" spans="12:14" ht="15.75" customHeight="1" x14ac:dyDescent="0.2">
      <c r="L798" s="309"/>
      <c r="M798" s="310"/>
      <c r="N798" s="310"/>
    </row>
    <row r="799" spans="12:14" ht="15.75" customHeight="1" x14ac:dyDescent="0.2">
      <c r="L799" s="309"/>
      <c r="M799" s="310"/>
      <c r="N799" s="310"/>
    </row>
    <row r="800" spans="12:14" ht="15.75" customHeight="1" x14ac:dyDescent="0.2">
      <c r="L800" s="309"/>
      <c r="M800" s="310"/>
      <c r="N800" s="310"/>
    </row>
    <row r="801" spans="12:14" ht="15.75" customHeight="1" x14ac:dyDescent="0.2">
      <c r="L801" s="309"/>
      <c r="M801" s="310"/>
      <c r="N801" s="310"/>
    </row>
    <row r="802" spans="12:14" ht="15.75" customHeight="1" x14ac:dyDescent="0.2">
      <c r="L802" s="309"/>
      <c r="M802" s="310"/>
      <c r="N802" s="310"/>
    </row>
    <row r="803" spans="12:14" ht="15.75" customHeight="1" x14ac:dyDescent="0.2">
      <c r="L803" s="309"/>
      <c r="M803" s="310"/>
      <c r="N803" s="310"/>
    </row>
    <row r="804" spans="12:14" ht="15.75" customHeight="1" x14ac:dyDescent="0.2">
      <c r="L804" s="309"/>
      <c r="M804" s="310"/>
      <c r="N804" s="310"/>
    </row>
    <row r="805" spans="12:14" ht="15.75" customHeight="1" x14ac:dyDescent="0.2">
      <c r="L805" s="309"/>
      <c r="M805" s="310"/>
      <c r="N805" s="310"/>
    </row>
    <row r="806" spans="12:14" ht="15.75" customHeight="1" x14ac:dyDescent="0.2">
      <c r="L806" s="309"/>
      <c r="M806" s="310"/>
      <c r="N806" s="310"/>
    </row>
    <row r="807" spans="12:14" ht="15.75" customHeight="1" x14ac:dyDescent="0.2">
      <c r="L807" s="309"/>
      <c r="M807" s="310"/>
      <c r="N807" s="310"/>
    </row>
    <row r="808" spans="12:14" ht="15.75" customHeight="1" x14ac:dyDescent="0.2">
      <c r="L808" s="309"/>
      <c r="M808" s="310"/>
      <c r="N808" s="310"/>
    </row>
    <row r="809" spans="12:14" ht="15.75" customHeight="1" x14ac:dyDescent="0.2">
      <c r="L809" s="309"/>
      <c r="M809" s="310"/>
      <c r="N809" s="310"/>
    </row>
    <row r="810" spans="12:14" ht="15.75" customHeight="1" x14ac:dyDescent="0.2">
      <c r="L810" s="309"/>
      <c r="M810" s="310"/>
      <c r="N810" s="310"/>
    </row>
    <row r="811" spans="12:14" ht="15.75" customHeight="1" x14ac:dyDescent="0.2">
      <c r="L811" s="309"/>
      <c r="M811" s="310"/>
      <c r="N811" s="310"/>
    </row>
    <row r="812" spans="12:14" ht="15.75" customHeight="1" x14ac:dyDescent="0.2">
      <c r="L812" s="309"/>
      <c r="M812" s="310"/>
      <c r="N812" s="310"/>
    </row>
    <row r="813" spans="12:14" ht="15.75" customHeight="1" x14ac:dyDescent="0.2">
      <c r="L813" s="309"/>
      <c r="M813" s="310"/>
      <c r="N813" s="310"/>
    </row>
    <row r="814" spans="12:14" ht="15.75" customHeight="1" x14ac:dyDescent="0.2">
      <c r="L814" s="309"/>
      <c r="M814" s="310"/>
      <c r="N814" s="310"/>
    </row>
    <row r="815" spans="12:14" ht="15.75" customHeight="1" x14ac:dyDescent="0.2">
      <c r="L815" s="309"/>
      <c r="M815" s="310"/>
      <c r="N815" s="310"/>
    </row>
    <row r="816" spans="12:14" ht="15.75" customHeight="1" x14ac:dyDescent="0.2">
      <c r="L816" s="309"/>
      <c r="M816" s="310"/>
      <c r="N816" s="310"/>
    </row>
    <row r="817" spans="12:14" ht="15.75" customHeight="1" x14ac:dyDescent="0.2">
      <c r="L817" s="309"/>
      <c r="M817" s="310"/>
      <c r="N817" s="310"/>
    </row>
    <row r="818" spans="12:14" ht="15.75" customHeight="1" x14ac:dyDescent="0.2">
      <c r="L818" s="309"/>
      <c r="M818" s="310"/>
      <c r="N818" s="310"/>
    </row>
    <row r="819" spans="12:14" ht="15.75" customHeight="1" x14ac:dyDescent="0.2">
      <c r="L819" s="309"/>
      <c r="M819" s="310"/>
      <c r="N819" s="310"/>
    </row>
    <row r="820" spans="12:14" ht="15.75" customHeight="1" x14ac:dyDescent="0.2">
      <c r="L820" s="309"/>
      <c r="M820" s="310"/>
      <c r="N820" s="310"/>
    </row>
    <row r="821" spans="12:14" ht="15.75" customHeight="1" x14ac:dyDescent="0.2">
      <c r="L821" s="309"/>
      <c r="M821" s="310"/>
      <c r="N821" s="310"/>
    </row>
    <row r="822" spans="12:14" ht="15.75" customHeight="1" x14ac:dyDescent="0.2">
      <c r="L822" s="309"/>
      <c r="M822" s="310"/>
      <c r="N822" s="310"/>
    </row>
    <row r="823" spans="12:14" ht="15.75" customHeight="1" x14ac:dyDescent="0.2">
      <c r="L823" s="309"/>
      <c r="M823" s="310"/>
      <c r="N823" s="310"/>
    </row>
    <row r="824" spans="12:14" ht="15.75" customHeight="1" x14ac:dyDescent="0.2">
      <c r="L824" s="309"/>
      <c r="M824" s="310"/>
      <c r="N824" s="310"/>
    </row>
    <row r="825" spans="12:14" ht="15.75" customHeight="1" x14ac:dyDescent="0.2">
      <c r="L825" s="309"/>
      <c r="M825" s="310"/>
      <c r="N825" s="310"/>
    </row>
    <row r="826" spans="12:14" ht="15.75" customHeight="1" x14ac:dyDescent="0.2">
      <c r="L826" s="309"/>
      <c r="M826" s="310"/>
      <c r="N826" s="310"/>
    </row>
    <row r="827" spans="12:14" ht="15.75" customHeight="1" x14ac:dyDescent="0.2">
      <c r="L827" s="309"/>
      <c r="M827" s="310"/>
      <c r="N827" s="310"/>
    </row>
    <row r="828" spans="12:14" ht="15.75" customHeight="1" x14ac:dyDescent="0.2">
      <c r="L828" s="309"/>
      <c r="M828" s="310"/>
      <c r="N828" s="310"/>
    </row>
    <row r="829" spans="12:14" ht="15.75" customHeight="1" x14ac:dyDescent="0.2">
      <c r="L829" s="309"/>
      <c r="M829" s="310"/>
      <c r="N829" s="310"/>
    </row>
    <row r="830" spans="12:14" ht="15.75" customHeight="1" x14ac:dyDescent="0.2">
      <c r="L830" s="309"/>
      <c r="M830" s="310"/>
      <c r="N830" s="310"/>
    </row>
    <row r="831" spans="12:14" ht="15.75" customHeight="1" x14ac:dyDescent="0.2">
      <c r="L831" s="309"/>
      <c r="M831" s="310"/>
      <c r="N831" s="310"/>
    </row>
    <row r="832" spans="12:14" ht="15.75" customHeight="1" x14ac:dyDescent="0.2">
      <c r="L832" s="309"/>
      <c r="M832" s="310"/>
      <c r="N832" s="310"/>
    </row>
    <row r="833" spans="12:14" ht="15.75" customHeight="1" x14ac:dyDescent="0.2">
      <c r="L833" s="309"/>
      <c r="M833" s="310"/>
      <c r="N833" s="310"/>
    </row>
    <row r="834" spans="12:14" ht="15.75" customHeight="1" x14ac:dyDescent="0.2">
      <c r="L834" s="309"/>
      <c r="M834" s="310"/>
      <c r="N834" s="310"/>
    </row>
    <row r="835" spans="12:14" ht="15.75" customHeight="1" x14ac:dyDescent="0.2">
      <c r="L835" s="309"/>
      <c r="M835" s="310"/>
      <c r="N835" s="310"/>
    </row>
    <row r="836" spans="12:14" ht="15.75" customHeight="1" x14ac:dyDescent="0.2">
      <c r="L836" s="309"/>
      <c r="M836" s="310"/>
      <c r="N836" s="310"/>
    </row>
    <row r="837" spans="12:14" ht="15.75" customHeight="1" x14ac:dyDescent="0.2">
      <c r="L837" s="309"/>
      <c r="M837" s="310"/>
      <c r="N837" s="310"/>
    </row>
    <row r="838" spans="12:14" ht="15.75" customHeight="1" x14ac:dyDescent="0.2">
      <c r="L838" s="309"/>
      <c r="M838" s="310"/>
      <c r="N838" s="310"/>
    </row>
    <row r="839" spans="12:14" ht="15.75" customHeight="1" x14ac:dyDescent="0.2">
      <c r="L839" s="309"/>
      <c r="M839" s="310"/>
      <c r="N839" s="310"/>
    </row>
    <row r="840" spans="12:14" ht="15.75" customHeight="1" x14ac:dyDescent="0.2">
      <c r="L840" s="309"/>
      <c r="M840" s="310"/>
      <c r="N840" s="310"/>
    </row>
    <row r="841" spans="12:14" ht="15.75" customHeight="1" x14ac:dyDescent="0.2">
      <c r="L841" s="309"/>
      <c r="M841" s="310"/>
      <c r="N841" s="310"/>
    </row>
    <row r="842" spans="12:14" ht="15.75" customHeight="1" x14ac:dyDescent="0.2">
      <c r="L842" s="309"/>
      <c r="M842" s="310"/>
      <c r="N842" s="310"/>
    </row>
    <row r="843" spans="12:14" ht="15.75" customHeight="1" x14ac:dyDescent="0.2">
      <c r="L843" s="309"/>
      <c r="M843" s="310"/>
      <c r="N843" s="310"/>
    </row>
    <row r="844" spans="12:14" ht="15.75" customHeight="1" x14ac:dyDescent="0.2">
      <c r="L844" s="309"/>
      <c r="M844" s="310"/>
      <c r="N844" s="310"/>
    </row>
    <row r="845" spans="12:14" ht="15.75" customHeight="1" x14ac:dyDescent="0.2">
      <c r="L845" s="309"/>
      <c r="M845" s="310"/>
      <c r="N845" s="310"/>
    </row>
    <row r="846" spans="12:14" ht="15.75" customHeight="1" x14ac:dyDescent="0.2">
      <c r="L846" s="309"/>
      <c r="M846" s="310"/>
      <c r="N846" s="310"/>
    </row>
    <row r="847" spans="12:14" ht="15.75" customHeight="1" x14ac:dyDescent="0.2">
      <c r="L847" s="309"/>
      <c r="M847" s="310"/>
      <c r="N847" s="310"/>
    </row>
    <row r="848" spans="12:14" ht="15.75" customHeight="1" x14ac:dyDescent="0.2">
      <c r="L848" s="309"/>
      <c r="M848" s="310"/>
      <c r="N848" s="310"/>
    </row>
    <row r="849" spans="12:14" ht="15.75" customHeight="1" x14ac:dyDescent="0.2">
      <c r="L849" s="309"/>
      <c r="M849" s="310"/>
      <c r="N849" s="310"/>
    </row>
    <row r="850" spans="12:14" ht="15.75" customHeight="1" x14ac:dyDescent="0.2">
      <c r="L850" s="309"/>
      <c r="M850" s="310"/>
      <c r="N850" s="310"/>
    </row>
    <row r="851" spans="12:14" ht="15.75" customHeight="1" x14ac:dyDescent="0.2">
      <c r="L851" s="309"/>
      <c r="M851" s="310"/>
      <c r="N851" s="310"/>
    </row>
    <row r="852" spans="12:14" ht="15.75" customHeight="1" x14ac:dyDescent="0.2">
      <c r="L852" s="309"/>
      <c r="M852" s="310"/>
      <c r="N852" s="310"/>
    </row>
    <row r="853" spans="12:14" ht="15.75" customHeight="1" x14ac:dyDescent="0.2">
      <c r="L853" s="309"/>
      <c r="M853" s="310"/>
      <c r="N853" s="310"/>
    </row>
    <row r="854" spans="12:14" ht="15.75" customHeight="1" x14ac:dyDescent="0.2">
      <c r="L854" s="309"/>
      <c r="M854" s="310"/>
      <c r="N854" s="310"/>
    </row>
    <row r="855" spans="12:14" ht="15.75" customHeight="1" x14ac:dyDescent="0.2">
      <c r="L855" s="309"/>
      <c r="M855" s="310"/>
      <c r="N855" s="310"/>
    </row>
    <row r="856" spans="12:14" ht="15.75" customHeight="1" x14ac:dyDescent="0.2">
      <c r="L856" s="309"/>
      <c r="M856" s="310"/>
      <c r="N856" s="310"/>
    </row>
    <row r="857" spans="12:14" ht="15.75" customHeight="1" x14ac:dyDescent="0.2">
      <c r="L857" s="309"/>
      <c r="M857" s="310"/>
      <c r="N857" s="310"/>
    </row>
    <row r="858" spans="12:14" ht="15.75" customHeight="1" x14ac:dyDescent="0.2">
      <c r="L858" s="309"/>
      <c r="M858" s="310"/>
      <c r="N858" s="310"/>
    </row>
    <row r="859" spans="12:14" ht="15.75" customHeight="1" x14ac:dyDescent="0.2">
      <c r="L859" s="309"/>
      <c r="M859" s="310"/>
      <c r="N859" s="310"/>
    </row>
    <row r="860" spans="12:14" ht="15.75" customHeight="1" x14ac:dyDescent="0.2">
      <c r="L860" s="309"/>
      <c r="M860" s="310"/>
      <c r="N860" s="310"/>
    </row>
    <row r="861" spans="12:14" ht="15.75" customHeight="1" x14ac:dyDescent="0.2">
      <c r="L861" s="309"/>
      <c r="M861" s="310"/>
      <c r="N861" s="310"/>
    </row>
    <row r="862" spans="12:14" ht="15.75" customHeight="1" x14ac:dyDescent="0.2">
      <c r="L862" s="309"/>
      <c r="M862" s="310"/>
      <c r="N862" s="310"/>
    </row>
    <row r="863" spans="12:14" ht="15.75" customHeight="1" x14ac:dyDescent="0.2">
      <c r="L863" s="309"/>
      <c r="M863" s="310"/>
      <c r="N863" s="310"/>
    </row>
    <row r="864" spans="12:14" ht="15.75" customHeight="1" x14ac:dyDescent="0.2">
      <c r="L864" s="309"/>
      <c r="M864" s="310"/>
      <c r="N864" s="310"/>
    </row>
    <row r="865" spans="12:14" ht="15.75" customHeight="1" x14ac:dyDescent="0.2">
      <c r="L865" s="309"/>
      <c r="M865" s="310"/>
      <c r="N865" s="310"/>
    </row>
    <row r="866" spans="12:14" ht="15.75" customHeight="1" x14ac:dyDescent="0.2">
      <c r="L866" s="309"/>
      <c r="M866" s="310"/>
      <c r="N866" s="310"/>
    </row>
    <row r="867" spans="12:14" ht="15.75" customHeight="1" x14ac:dyDescent="0.2">
      <c r="L867" s="309"/>
      <c r="M867" s="310"/>
      <c r="N867" s="310"/>
    </row>
    <row r="868" spans="12:14" ht="15.75" customHeight="1" x14ac:dyDescent="0.2">
      <c r="L868" s="309"/>
      <c r="M868" s="310"/>
      <c r="N868" s="310"/>
    </row>
    <row r="869" spans="12:14" ht="15.75" customHeight="1" x14ac:dyDescent="0.2">
      <c r="L869" s="309"/>
      <c r="M869" s="310"/>
      <c r="N869" s="310"/>
    </row>
    <row r="870" spans="12:14" ht="15.75" customHeight="1" x14ac:dyDescent="0.2">
      <c r="L870" s="309"/>
      <c r="M870" s="310"/>
      <c r="N870" s="310"/>
    </row>
    <row r="871" spans="12:14" ht="15.75" customHeight="1" x14ac:dyDescent="0.2">
      <c r="L871" s="309"/>
      <c r="M871" s="310"/>
      <c r="N871" s="310"/>
    </row>
    <row r="872" spans="12:14" ht="15.75" customHeight="1" x14ac:dyDescent="0.2">
      <c r="L872" s="309"/>
      <c r="M872" s="310"/>
      <c r="N872" s="310"/>
    </row>
    <row r="873" spans="12:14" ht="15.75" customHeight="1" x14ac:dyDescent="0.2">
      <c r="L873" s="309"/>
      <c r="M873" s="310"/>
      <c r="N873" s="310"/>
    </row>
    <row r="874" spans="12:14" ht="15.75" customHeight="1" x14ac:dyDescent="0.2">
      <c r="L874" s="309"/>
      <c r="M874" s="310"/>
      <c r="N874" s="310"/>
    </row>
    <row r="875" spans="12:14" ht="15.75" customHeight="1" x14ac:dyDescent="0.2">
      <c r="L875" s="309"/>
      <c r="M875" s="310"/>
      <c r="N875" s="310"/>
    </row>
    <row r="876" spans="12:14" ht="15.75" customHeight="1" x14ac:dyDescent="0.2">
      <c r="L876" s="309"/>
      <c r="M876" s="310"/>
      <c r="N876" s="310"/>
    </row>
    <row r="877" spans="12:14" ht="15.75" customHeight="1" x14ac:dyDescent="0.2">
      <c r="L877" s="309"/>
      <c r="M877" s="310"/>
      <c r="N877" s="310"/>
    </row>
    <row r="878" spans="12:14" ht="15.75" customHeight="1" x14ac:dyDescent="0.2">
      <c r="L878" s="309"/>
      <c r="M878" s="310"/>
      <c r="N878" s="310"/>
    </row>
    <row r="879" spans="12:14" ht="15.75" customHeight="1" x14ac:dyDescent="0.2">
      <c r="L879" s="309"/>
      <c r="M879" s="310"/>
      <c r="N879" s="310"/>
    </row>
    <row r="880" spans="12:14" ht="15.75" customHeight="1" x14ac:dyDescent="0.2">
      <c r="L880" s="309"/>
      <c r="M880" s="310"/>
      <c r="N880" s="310"/>
    </row>
    <row r="881" spans="12:14" ht="15.75" customHeight="1" x14ac:dyDescent="0.2">
      <c r="L881" s="309"/>
      <c r="M881" s="310"/>
      <c r="N881" s="310"/>
    </row>
    <row r="882" spans="12:14" ht="15.75" customHeight="1" x14ac:dyDescent="0.2">
      <c r="L882" s="309"/>
      <c r="M882" s="310"/>
      <c r="N882" s="310"/>
    </row>
    <row r="883" spans="12:14" ht="15.75" customHeight="1" x14ac:dyDescent="0.2">
      <c r="L883" s="309"/>
      <c r="M883" s="310"/>
      <c r="N883" s="310"/>
    </row>
    <row r="884" spans="12:14" ht="15.75" customHeight="1" x14ac:dyDescent="0.2">
      <c r="L884" s="309"/>
      <c r="M884" s="310"/>
      <c r="N884" s="310"/>
    </row>
    <row r="885" spans="12:14" ht="15.75" customHeight="1" x14ac:dyDescent="0.2">
      <c r="L885" s="309"/>
      <c r="M885" s="310"/>
      <c r="N885" s="310"/>
    </row>
    <row r="886" spans="12:14" ht="15.75" customHeight="1" x14ac:dyDescent="0.2">
      <c r="L886" s="309"/>
      <c r="M886" s="310"/>
      <c r="N886" s="310"/>
    </row>
    <row r="887" spans="12:14" ht="15.75" customHeight="1" x14ac:dyDescent="0.2">
      <c r="L887" s="309"/>
      <c r="M887" s="310"/>
      <c r="N887" s="310"/>
    </row>
    <row r="888" spans="12:14" ht="15.75" customHeight="1" x14ac:dyDescent="0.2">
      <c r="L888" s="309"/>
      <c r="M888" s="310"/>
      <c r="N888" s="310"/>
    </row>
    <row r="889" spans="12:14" ht="15.75" customHeight="1" x14ac:dyDescent="0.2">
      <c r="L889" s="309"/>
      <c r="M889" s="310"/>
      <c r="N889" s="310"/>
    </row>
    <row r="890" spans="12:14" ht="15.75" customHeight="1" x14ac:dyDescent="0.2">
      <c r="L890" s="309"/>
      <c r="M890" s="310"/>
      <c r="N890" s="310"/>
    </row>
    <row r="891" spans="12:14" ht="15.75" customHeight="1" x14ac:dyDescent="0.2">
      <c r="L891" s="309"/>
      <c r="M891" s="310"/>
      <c r="N891" s="310"/>
    </row>
    <row r="892" spans="12:14" ht="15.75" customHeight="1" x14ac:dyDescent="0.2">
      <c r="L892" s="309"/>
      <c r="M892" s="310"/>
      <c r="N892" s="310"/>
    </row>
    <row r="893" spans="12:14" ht="15.75" customHeight="1" x14ac:dyDescent="0.2">
      <c r="L893" s="309"/>
      <c r="M893" s="310"/>
      <c r="N893" s="310"/>
    </row>
    <row r="894" spans="12:14" ht="15.75" customHeight="1" x14ac:dyDescent="0.2">
      <c r="L894" s="309"/>
      <c r="M894" s="310"/>
      <c r="N894" s="310"/>
    </row>
    <row r="895" spans="12:14" ht="15.75" customHeight="1" x14ac:dyDescent="0.2">
      <c r="L895" s="309"/>
      <c r="M895" s="310"/>
      <c r="N895" s="310"/>
    </row>
    <row r="896" spans="12:14" ht="15.75" customHeight="1" x14ac:dyDescent="0.2">
      <c r="L896" s="309"/>
      <c r="M896" s="310"/>
      <c r="N896" s="310"/>
    </row>
    <row r="897" spans="12:14" ht="15.75" customHeight="1" x14ac:dyDescent="0.2">
      <c r="L897" s="309"/>
      <c r="M897" s="310"/>
      <c r="N897" s="310"/>
    </row>
    <row r="898" spans="12:14" ht="15.75" customHeight="1" x14ac:dyDescent="0.2">
      <c r="L898" s="309"/>
      <c r="M898" s="310"/>
      <c r="N898" s="310"/>
    </row>
    <row r="899" spans="12:14" ht="15.75" customHeight="1" x14ac:dyDescent="0.2">
      <c r="L899" s="309"/>
      <c r="M899" s="310"/>
      <c r="N899" s="310"/>
    </row>
    <row r="900" spans="12:14" ht="15.75" customHeight="1" x14ac:dyDescent="0.2">
      <c r="L900" s="309"/>
      <c r="M900" s="310"/>
      <c r="N900" s="310"/>
    </row>
    <row r="901" spans="12:14" ht="15.75" customHeight="1" x14ac:dyDescent="0.2">
      <c r="L901" s="309"/>
      <c r="M901" s="310"/>
      <c r="N901" s="310"/>
    </row>
    <row r="902" spans="12:14" ht="15.75" customHeight="1" x14ac:dyDescent="0.2">
      <c r="L902" s="309"/>
      <c r="M902" s="310"/>
      <c r="N902" s="310"/>
    </row>
    <row r="903" spans="12:14" ht="15.75" customHeight="1" x14ac:dyDescent="0.2">
      <c r="L903" s="309"/>
      <c r="M903" s="310"/>
      <c r="N903" s="310"/>
    </row>
    <row r="904" spans="12:14" ht="15.75" customHeight="1" x14ac:dyDescent="0.2">
      <c r="L904" s="309"/>
      <c r="M904" s="310"/>
      <c r="N904" s="310"/>
    </row>
    <row r="905" spans="12:14" ht="15.75" customHeight="1" x14ac:dyDescent="0.2">
      <c r="L905" s="309"/>
      <c r="M905" s="310"/>
      <c r="N905" s="310"/>
    </row>
    <row r="906" spans="12:14" ht="15.75" customHeight="1" x14ac:dyDescent="0.2">
      <c r="L906" s="309"/>
      <c r="M906" s="310"/>
      <c r="N906" s="310"/>
    </row>
    <row r="907" spans="12:14" ht="15.75" customHeight="1" x14ac:dyDescent="0.2">
      <c r="L907" s="309"/>
      <c r="M907" s="310"/>
      <c r="N907" s="310"/>
    </row>
    <row r="908" spans="12:14" ht="15.75" customHeight="1" x14ac:dyDescent="0.2">
      <c r="L908" s="309"/>
      <c r="M908" s="310"/>
      <c r="N908" s="310"/>
    </row>
    <row r="909" spans="12:14" ht="15.75" customHeight="1" x14ac:dyDescent="0.2">
      <c r="L909" s="309"/>
      <c r="M909" s="310"/>
      <c r="N909" s="310"/>
    </row>
    <row r="910" spans="12:14" ht="15.75" customHeight="1" x14ac:dyDescent="0.2">
      <c r="L910" s="309"/>
      <c r="M910" s="310"/>
      <c r="N910" s="310"/>
    </row>
    <row r="911" spans="12:14" ht="15.75" customHeight="1" x14ac:dyDescent="0.2">
      <c r="L911" s="309"/>
      <c r="M911" s="310"/>
      <c r="N911" s="310"/>
    </row>
    <row r="912" spans="12:14" ht="15.75" customHeight="1" x14ac:dyDescent="0.2">
      <c r="L912" s="309"/>
      <c r="M912" s="310"/>
      <c r="N912" s="310"/>
    </row>
    <row r="913" spans="12:14" ht="15.75" customHeight="1" x14ac:dyDescent="0.2">
      <c r="L913" s="309"/>
      <c r="M913" s="310"/>
      <c r="N913" s="310"/>
    </row>
    <row r="914" spans="12:14" ht="15.75" customHeight="1" x14ac:dyDescent="0.2">
      <c r="L914" s="309"/>
      <c r="M914" s="310"/>
      <c r="N914" s="310"/>
    </row>
    <row r="915" spans="12:14" ht="15.75" customHeight="1" x14ac:dyDescent="0.2">
      <c r="L915" s="309"/>
      <c r="M915" s="310"/>
      <c r="N915" s="310"/>
    </row>
    <row r="916" spans="12:14" ht="15.75" customHeight="1" x14ac:dyDescent="0.2">
      <c r="L916" s="309"/>
      <c r="M916" s="310"/>
      <c r="N916" s="310"/>
    </row>
    <row r="917" spans="12:14" ht="15.75" customHeight="1" x14ac:dyDescent="0.2">
      <c r="L917" s="309"/>
      <c r="M917" s="310"/>
      <c r="N917" s="310"/>
    </row>
    <row r="918" spans="12:14" ht="15.75" customHeight="1" x14ac:dyDescent="0.2">
      <c r="L918" s="309"/>
      <c r="M918" s="310"/>
      <c r="N918" s="310"/>
    </row>
    <row r="919" spans="12:14" ht="15.75" customHeight="1" x14ac:dyDescent="0.2">
      <c r="L919" s="309"/>
      <c r="M919" s="310"/>
      <c r="N919" s="310"/>
    </row>
    <row r="920" spans="12:14" ht="15.75" customHeight="1" x14ac:dyDescent="0.2">
      <c r="L920" s="309"/>
      <c r="M920" s="310"/>
      <c r="N920" s="310"/>
    </row>
    <row r="921" spans="12:14" ht="15.75" customHeight="1" x14ac:dyDescent="0.2">
      <c r="L921" s="309"/>
      <c r="M921" s="310"/>
      <c r="N921" s="310"/>
    </row>
    <row r="922" spans="12:14" ht="15.75" customHeight="1" x14ac:dyDescent="0.2">
      <c r="L922" s="309"/>
      <c r="M922" s="310"/>
      <c r="N922" s="310"/>
    </row>
    <row r="923" spans="12:14" ht="15.75" customHeight="1" x14ac:dyDescent="0.2">
      <c r="L923" s="309"/>
      <c r="M923" s="310"/>
      <c r="N923" s="310"/>
    </row>
    <row r="924" spans="12:14" ht="15.75" customHeight="1" x14ac:dyDescent="0.2">
      <c r="L924" s="309"/>
      <c r="M924" s="310"/>
      <c r="N924" s="310"/>
    </row>
    <row r="925" spans="12:14" ht="15.75" customHeight="1" x14ac:dyDescent="0.2">
      <c r="L925" s="309"/>
      <c r="M925" s="310"/>
      <c r="N925" s="310"/>
    </row>
    <row r="926" spans="12:14" ht="15.75" customHeight="1" x14ac:dyDescent="0.2">
      <c r="L926" s="309"/>
      <c r="M926" s="310"/>
      <c r="N926" s="310"/>
    </row>
    <row r="927" spans="12:14" ht="15.75" customHeight="1" x14ac:dyDescent="0.2">
      <c r="L927" s="309"/>
      <c r="M927" s="310"/>
      <c r="N927" s="310"/>
    </row>
    <row r="928" spans="12:14" ht="15.75" customHeight="1" x14ac:dyDescent="0.2">
      <c r="L928" s="309"/>
      <c r="M928" s="310"/>
      <c r="N928" s="310"/>
    </row>
    <row r="929" spans="12:14" ht="15.75" customHeight="1" x14ac:dyDescent="0.2">
      <c r="L929" s="309"/>
      <c r="M929" s="310"/>
      <c r="N929" s="310"/>
    </row>
    <row r="930" spans="12:14" ht="15.75" customHeight="1" x14ac:dyDescent="0.2">
      <c r="L930" s="309"/>
      <c r="M930" s="310"/>
      <c r="N930" s="310"/>
    </row>
    <row r="931" spans="12:14" ht="15.75" customHeight="1" x14ac:dyDescent="0.2">
      <c r="L931" s="309"/>
      <c r="M931" s="310"/>
      <c r="N931" s="310"/>
    </row>
    <row r="932" spans="12:14" ht="15.75" customHeight="1" x14ac:dyDescent="0.2">
      <c r="L932" s="309"/>
      <c r="M932" s="310"/>
      <c r="N932" s="310"/>
    </row>
    <row r="933" spans="12:14" ht="15.75" customHeight="1" x14ac:dyDescent="0.2">
      <c r="L933" s="309"/>
      <c r="M933" s="310"/>
      <c r="N933" s="310"/>
    </row>
    <row r="934" spans="12:14" ht="15.75" customHeight="1" x14ac:dyDescent="0.2">
      <c r="L934" s="309"/>
      <c r="M934" s="310"/>
      <c r="N934" s="310"/>
    </row>
    <row r="935" spans="12:14" ht="15.75" customHeight="1" x14ac:dyDescent="0.2">
      <c r="L935" s="309"/>
      <c r="M935" s="310"/>
      <c r="N935" s="310"/>
    </row>
    <row r="936" spans="12:14" ht="15.75" customHeight="1" x14ac:dyDescent="0.2">
      <c r="L936" s="309"/>
      <c r="M936" s="310"/>
      <c r="N936" s="310"/>
    </row>
    <row r="937" spans="12:14" ht="15.75" customHeight="1" x14ac:dyDescent="0.2">
      <c r="L937" s="309"/>
      <c r="M937" s="310"/>
      <c r="N937" s="310"/>
    </row>
    <row r="938" spans="12:14" ht="15.75" customHeight="1" x14ac:dyDescent="0.2">
      <c r="L938" s="309"/>
      <c r="M938" s="310"/>
      <c r="N938" s="310"/>
    </row>
    <row r="939" spans="12:14" ht="15.75" customHeight="1" x14ac:dyDescent="0.2">
      <c r="L939" s="309"/>
      <c r="M939" s="310"/>
      <c r="N939" s="310"/>
    </row>
    <row r="940" spans="12:14" ht="15.75" customHeight="1" x14ac:dyDescent="0.2">
      <c r="L940" s="309"/>
      <c r="M940" s="310"/>
      <c r="N940" s="310"/>
    </row>
    <row r="941" spans="12:14" ht="15.75" customHeight="1" x14ac:dyDescent="0.2">
      <c r="L941" s="309"/>
      <c r="M941" s="310"/>
      <c r="N941" s="310"/>
    </row>
    <row r="942" spans="12:14" ht="15.75" customHeight="1" x14ac:dyDescent="0.2">
      <c r="L942" s="309"/>
      <c r="M942" s="310"/>
      <c r="N942" s="310"/>
    </row>
    <row r="943" spans="12:14" ht="15.75" customHeight="1" x14ac:dyDescent="0.2">
      <c r="L943" s="309"/>
      <c r="M943" s="310"/>
      <c r="N943" s="310"/>
    </row>
    <row r="944" spans="12:14" ht="15.75" customHeight="1" x14ac:dyDescent="0.2">
      <c r="L944" s="309"/>
      <c r="M944" s="310"/>
      <c r="N944" s="310"/>
    </row>
    <row r="945" spans="12:14" ht="15.75" customHeight="1" x14ac:dyDescent="0.2">
      <c r="L945" s="309"/>
      <c r="M945" s="310"/>
      <c r="N945" s="310"/>
    </row>
    <row r="946" spans="12:14" ht="15.75" customHeight="1" x14ac:dyDescent="0.2">
      <c r="L946" s="309"/>
      <c r="M946" s="310"/>
      <c r="N946" s="310"/>
    </row>
    <row r="947" spans="12:14" ht="15.75" customHeight="1" x14ac:dyDescent="0.2">
      <c r="L947" s="309"/>
      <c r="M947" s="310"/>
      <c r="N947" s="310"/>
    </row>
    <row r="948" spans="12:14" ht="15.75" customHeight="1" x14ac:dyDescent="0.2">
      <c r="L948" s="309"/>
      <c r="M948" s="310"/>
      <c r="N948" s="310"/>
    </row>
    <row r="949" spans="12:14" ht="15.75" customHeight="1" x14ac:dyDescent="0.2">
      <c r="L949" s="309"/>
      <c r="M949" s="310"/>
      <c r="N949" s="310"/>
    </row>
    <row r="950" spans="12:14" ht="15.75" customHeight="1" x14ac:dyDescent="0.2">
      <c r="L950" s="309"/>
      <c r="M950" s="310"/>
      <c r="N950" s="310"/>
    </row>
    <row r="951" spans="12:14" ht="15.75" customHeight="1" x14ac:dyDescent="0.2">
      <c r="L951" s="309"/>
      <c r="M951" s="310"/>
      <c r="N951" s="310"/>
    </row>
    <row r="952" spans="12:14" ht="15.75" customHeight="1" x14ac:dyDescent="0.2">
      <c r="L952" s="309"/>
      <c r="M952" s="310"/>
      <c r="N952" s="310"/>
    </row>
    <row r="953" spans="12:14" ht="15.75" customHeight="1" x14ac:dyDescent="0.2">
      <c r="L953" s="309"/>
      <c r="M953" s="310"/>
      <c r="N953" s="310"/>
    </row>
    <row r="954" spans="12:14" ht="15.75" customHeight="1" x14ac:dyDescent="0.2">
      <c r="L954" s="309"/>
      <c r="M954" s="310"/>
      <c r="N954" s="310"/>
    </row>
    <row r="955" spans="12:14" ht="15.75" customHeight="1" x14ac:dyDescent="0.2">
      <c r="L955" s="309"/>
      <c r="M955" s="310"/>
      <c r="N955" s="310"/>
    </row>
    <row r="956" spans="12:14" ht="15.75" customHeight="1" x14ac:dyDescent="0.2">
      <c r="L956" s="309"/>
      <c r="M956" s="310"/>
      <c r="N956" s="310"/>
    </row>
    <row r="957" spans="12:14" ht="15.75" customHeight="1" x14ac:dyDescent="0.2">
      <c r="L957" s="309"/>
      <c r="M957" s="310"/>
      <c r="N957" s="310"/>
    </row>
    <row r="958" spans="12:14" ht="15.75" customHeight="1" x14ac:dyDescent="0.2">
      <c r="L958" s="309"/>
      <c r="M958" s="310"/>
      <c r="N958" s="310"/>
    </row>
    <row r="959" spans="12:14" ht="15.75" customHeight="1" x14ac:dyDescent="0.2">
      <c r="L959" s="309"/>
      <c r="M959" s="310"/>
      <c r="N959" s="310"/>
    </row>
    <row r="960" spans="12:14" ht="15.75" customHeight="1" x14ac:dyDescent="0.2">
      <c r="L960" s="309"/>
      <c r="M960" s="310"/>
      <c r="N960" s="310"/>
    </row>
    <row r="961" spans="12:14" ht="15.75" customHeight="1" x14ac:dyDescent="0.2">
      <c r="L961" s="309"/>
      <c r="M961" s="310"/>
      <c r="N961" s="310"/>
    </row>
    <row r="962" spans="12:14" ht="15.75" customHeight="1" x14ac:dyDescent="0.2">
      <c r="L962" s="309"/>
      <c r="M962" s="310"/>
      <c r="N962" s="310"/>
    </row>
    <row r="963" spans="12:14" ht="15.75" customHeight="1" x14ac:dyDescent="0.2">
      <c r="L963" s="309"/>
      <c r="M963" s="310"/>
      <c r="N963" s="310"/>
    </row>
    <row r="964" spans="12:14" ht="15.75" customHeight="1" x14ac:dyDescent="0.2">
      <c r="L964" s="309"/>
      <c r="M964" s="310"/>
      <c r="N964" s="310"/>
    </row>
    <row r="965" spans="12:14" ht="15.75" customHeight="1" x14ac:dyDescent="0.2">
      <c r="L965" s="309"/>
      <c r="M965" s="310"/>
      <c r="N965" s="310"/>
    </row>
    <row r="966" spans="12:14" ht="15.75" customHeight="1" x14ac:dyDescent="0.2">
      <c r="L966" s="309"/>
      <c r="M966" s="310"/>
      <c r="N966" s="310"/>
    </row>
    <row r="967" spans="12:14" ht="15.75" customHeight="1" x14ac:dyDescent="0.2">
      <c r="L967" s="309"/>
      <c r="M967" s="310"/>
      <c r="N967" s="310"/>
    </row>
    <row r="968" spans="12:14" ht="15.75" customHeight="1" x14ac:dyDescent="0.2">
      <c r="L968" s="309"/>
      <c r="M968" s="310"/>
      <c r="N968" s="310"/>
    </row>
    <row r="969" spans="12:14" ht="15.75" customHeight="1" x14ac:dyDescent="0.2">
      <c r="L969" s="309"/>
      <c r="M969" s="310"/>
      <c r="N969" s="310"/>
    </row>
    <row r="970" spans="12:14" ht="15.75" customHeight="1" x14ac:dyDescent="0.2">
      <c r="L970" s="309"/>
      <c r="M970" s="310"/>
      <c r="N970" s="310"/>
    </row>
    <row r="971" spans="12:14" ht="15.75" customHeight="1" x14ac:dyDescent="0.2">
      <c r="L971" s="309"/>
      <c r="M971" s="310"/>
      <c r="N971" s="310"/>
    </row>
    <row r="972" spans="12:14" ht="15.75" customHeight="1" x14ac:dyDescent="0.2">
      <c r="L972" s="309"/>
      <c r="M972" s="310"/>
      <c r="N972" s="310"/>
    </row>
    <row r="973" spans="12:14" ht="15.75" customHeight="1" x14ac:dyDescent="0.2">
      <c r="L973" s="309"/>
      <c r="M973" s="310"/>
      <c r="N973" s="310"/>
    </row>
    <row r="974" spans="12:14" ht="15.75" customHeight="1" x14ac:dyDescent="0.2">
      <c r="L974" s="309"/>
      <c r="M974" s="310"/>
      <c r="N974" s="310"/>
    </row>
    <row r="975" spans="12:14" ht="15.75" customHeight="1" x14ac:dyDescent="0.2">
      <c r="L975" s="309"/>
      <c r="M975" s="310"/>
      <c r="N975" s="310"/>
    </row>
    <row r="976" spans="12:14" ht="15.75" customHeight="1" x14ac:dyDescent="0.2">
      <c r="L976" s="309"/>
      <c r="M976" s="310"/>
      <c r="N976" s="310"/>
    </row>
    <row r="977" spans="12:14" ht="15.75" customHeight="1" x14ac:dyDescent="0.2">
      <c r="L977" s="309"/>
      <c r="M977" s="310"/>
      <c r="N977" s="310"/>
    </row>
    <row r="978" spans="12:14" ht="15.75" customHeight="1" x14ac:dyDescent="0.2">
      <c r="L978" s="309"/>
      <c r="M978" s="310"/>
      <c r="N978" s="310"/>
    </row>
    <row r="979" spans="12:14" ht="15.75" customHeight="1" x14ac:dyDescent="0.2">
      <c r="L979" s="309"/>
      <c r="M979" s="310"/>
      <c r="N979" s="310"/>
    </row>
    <row r="980" spans="12:14" ht="15.75" customHeight="1" x14ac:dyDescent="0.2">
      <c r="L980" s="309"/>
      <c r="M980" s="310"/>
      <c r="N980" s="310"/>
    </row>
    <row r="981" spans="12:14" ht="15.75" customHeight="1" x14ac:dyDescent="0.2">
      <c r="L981" s="309"/>
      <c r="M981" s="310"/>
      <c r="N981" s="310"/>
    </row>
    <row r="982" spans="12:14" ht="15.75" customHeight="1" x14ac:dyDescent="0.2">
      <c r="L982" s="309"/>
      <c r="M982" s="310"/>
      <c r="N982" s="310"/>
    </row>
    <row r="983" spans="12:14" ht="15.75" customHeight="1" x14ac:dyDescent="0.2">
      <c r="L983" s="309"/>
      <c r="M983" s="310"/>
      <c r="N983" s="310"/>
    </row>
    <row r="984" spans="12:14" ht="15.75" customHeight="1" x14ac:dyDescent="0.2">
      <c r="L984" s="309"/>
      <c r="M984" s="310"/>
      <c r="N984" s="310"/>
    </row>
    <row r="985" spans="12:14" ht="15.75" customHeight="1" x14ac:dyDescent="0.2">
      <c r="L985" s="309"/>
      <c r="M985" s="310"/>
      <c r="N985" s="310"/>
    </row>
    <row r="986" spans="12:14" ht="15.75" customHeight="1" x14ac:dyDescent="0.2">
      <c r="L986" s="309"/>
      <c r="M986" s="310"/>
      <c r="N986" s="310"/>
    </row>
    <row r="987" spans="12:14" ht="15.75" customHeight="1" x14ac:dyDescent="0.2">
      <c r="L987" s="309"/>
      <c r="M987" s="310"/>
      <c r="N987" s="310"/>
    </row>
    <row r="988" spans="12:14" ht="15.75" customHeight="1" x14ac:dyDescent="0.2">
      <c r="L988" s="309"/>
      <c r="M988" s="310"/>
      <c r="N988" s="310"/>
    </row>
    <row r="989" spans="12:14" ht="15.75" customHeight="1" x14ac:dyDescent="0.2">
      <c r="L989" s="309"/>
      <c r="M989" s="310"/>
      <c r="N989" s="310"/>
    </row>
    <row r="990" spans="12:14" ht="15.75" customHeight="1" x14ac:dyDescent="0.2">
      <c r="L990" s="309"/>
      <c r="M990" s="310"/>
      <c r="N990" s="310"/>
    </row>
    <row r="991" spans="12:14" ht="15.75" customHeight="1" x14ac:dyDescent="0.2">
      <c r="L991" s="309"/>
      <c r="M991" s="310"/>
      <c r="N991" s="310"/>
    </row>
    <row r="992" spans="12:14" ht="15.75" customHeight="1" x14ac:dyDescent="0.2">
      <c r="L992" s="309"/>
      <c r="M992" s="310"/>
      <c r="N992" s="310"/>
    </row>
    <row r="993" spans="12:14" ht="15.75" customHeight="1" x14ac:dyDescent="0.2">
      <c r="L993" s="309"/>
      <c r="M993" s="310"/>
      <c r="N993" s="310"/>
    </row>
    <row r="994" spans="12:14" ht="15.75" customHeight="1" x14ac:dyDescent="0.2">
      <c r="L994" s="309"/>
      <c r="M994" s="310"/>
      <c r="N994" s="310"/>
    </row>
    <row r="995" spans="12:14" ht="15.75" customHeight="1" x14ac:dyDescent="0.2">
      <c r="L995" s="309"/>
      <c r="M995" s="310"/>
      <c r="N995" s="310"/>
    </row>
    <row r="996" spans="12:14" ht="15.75" customHeight="1" x14ac:dyDescent="0.2">
      <c r="L996" s="309"/>
      <c r="M996" s="310"/>
      <c r="N996" s="310"/>
    </row>
    <row r="997" spans="12:14" ht="15.75" customHeight="1" x14ac:dyDescent="0.2">
      <c r="L997" s="309"/>
      <c r="M997" s="310"/>
      <c r="N997" s="310"/>
    </row>
    <row r="998" spans="12:14" ht="15.75" customHeight="1" x14ac:dyDescent="0.2">
      <c r="L998" s="309"/>
      <c r="M998" s="310"/>
      <c r="N998" s="310"/>
    </row>
  </sheetData>
  <mergeCells count="95">
    <mergeCell ref="J32:J33"/>
    <mergeCell ref="M32:Q33"/>
    <mergeCell ref="B34:L39"/>
    <mergeCell ref="M34:Q35"/>
    <mergeCell ref="M36:Q37"/>
    <mergeCell ref="M38:Q39"/>
    <mergeCell ref="B32:C33"/>
    <mergeCell ref="B10:C10"/>
    <mergeCell ref="B9:C9"/>
    <mergeCell ref="I15:L16"/>
    <mergeCell ref="M15:N16"/>
    <mergeCell ref="D14:I14"/>
    <mergeCell ref="N14:P14"/>
    <mergeCell ref="G15:G17"/>
    <mergeCell ref="H15:H17"/>
    <mergeCell ref="B15:B17"/>
    <mergeCell ref="C15:C17"/>
    <mergeCell ref="D15:D17"/>
    <mergeCell ref="E15:E17"/>
    <mergeCell ref="F15:F17"/>
    <mergeCell ref="C22:C23"/>
    <mergeCell ref="D32:I33"/>
    <mergeCell ref="B11:C11"/>
    <mergeCell ref="B12:C12"/>
    <mergeCell ref="B13:C13"/>
    <mergeCell ref="C20:C21"/>
    <mergeCell ref="B18:B21"/>
    <mergeCell ref="C18:C19"/>
    <mergeCell ref="E18:E19"/>
    <mergeCell ref="E20:E21"/>
    <mergeCell ref="E22:E23"/>
    <mergeCell ref="B22:B27"/>
    <mergeCell ref="C24:C25"/>
    <mergeCell ref="E24:E25"/>
    <mergeCell ref="C26:C27"/>
    <mergeCell ref="E26:E27"/>
    <mergeCell ref="P22:P23"/>
    <mergeCell ref="Q22:Q23"/>
    <mergeCell ref="O24:O25"/>
    <mergeCell ref="C28:C29"/>
    <mergeCell ref="B31:C31"/>
    <mergeCell ref="K31:L31"/>
    <mergeCell ref="M31:Q31"/>
    <mergeCell ref="O26:O27"/>
    <mergeCell ref="P26:P27"/>
    <mergeCell ref="Q26:Q27"/>
    <mergeCell ref="O28:O29"/>
    <mergeCell ref="P28:P29"/>
    <mergeCell ref="Q28:Q29"/>
    <mergeCell ref="B28:B29"/>
    <mergeCell ref="E28:E29"/>
    <mergeCell ref="D31:I31"/>
    <mergeCell ref="U15:V15"/>
    <mergeCell ref="U16:V16"/>
    <mergeCell ref="U17:V17"/>
    <mergeCell ref="P24:P25"/>
    <mergeCell ref="Q24:Q25"/>
    <mergeCell ref="O15:Q15"/>
    <mergeCell ref="O16:O17"/>
    <mergeCell ref="P16:P17"/>
    <mergeCell ref="Q16:Q17"/>
    <mergeCell ref="O18:O19"/>
    <mergeCell ref="P18:P19"/>
    <mergeCell ref="Q18:Q19"/>
    <mergeCell ref="O20:O21"/>
    <mergeCell ref="P20:P21"/>
    <mergeCell ref="Q20:Q21"/>
    <mergeCell ref="O22:O23"/>
    <mergeCell ref="U11:W11"/>
    <mergeCell ref="D12:I12"/>
    <mergeCell ref="N12:P12"/>
    <mergeCell ref="U12:W12"/>
    <mergeCell ref="D13:I13"/>
    <mergeCell ref="N13:P13"/>
    <mergeCell ref="U13:W13"/>
    <mergeCell ref="N11:P11"/>
    <mergeCell ref="J9:L14"/>
    <mergeCell ref="D11:I11"/>
    <mergeCell ref="T9:X9"/>
    <mergeCell ref="D10:I10"/>
    <mergeCell ref="U14:V14"/>
    <mergeCell ref="N10:P10"/>
    <mergeCell ref="M9:Q9"/>
    <mergeCell ref="C6:Q6"/>
    <mergeCell ref="D7:Q7"/>
    <mergeCell ref="D8:Q8"/>
    <mergeCell ref="D9:I9"/>
    <mergeCell ref="B2:C5"/>
    <mergeCell ref="D2:K3"/>
    <mergeCell ref="L2:O2"/>
    <mergeCell ref="P2:Q5"/>
    <mergeCell ref="L3:O3"/>
    <mergeCell ref="D4:K5"/>
    <mergeCell ref="L4:O4"/>
    <mergeCell ref="L5:O5"/>
  </mergeCells>
  <pageMargins left="0.62992125984251968" right="0.19685039370078741" top="0.23622047244094491" bottom="0.19685039370078741" header="0" footer="0"/>
  <pageSetup paperSize="9" scale="5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1000"/>
  <sheetViews>
    <sheetView zoomScale="70" zoomScaleNormal="70" workbookViewId="0">
      <selection activeCell="B10" sqref="B10:C10"/>
    </sheetView>
  </sheetViews>
  <sheetFormatPr baseColWidth="10" defaultColWidth="14.42578125" defaultRowHeight="15" customHeight="1" x14ac:dyDescent="0.2"/>
  <cols>
    <col min="1" max="1" width="6.7109375" style="302" customWidth="1"/>
    <col min="2" max="2" width="45.42578125" style="302" customWidth="1"/>
    <col min="3" max="3" width="86.7109375" style="302" customWidth="1"/>
    <col min="4" max="4" width="16.7109375" style="302" customWidth="1"/>
    <col min="5" max="5" width="13.7109375" style="302" customWidth="1"/>
    <col min="6" max="6" width="16.7109375" style="302" customWidth="1"/>
    <col min="7" max="7" width="18" style="302" customWidth="1"/>
    <col min="8" max="8" width="22.7109375" style="302" customWidth="1"/>
    <col min="9" max="9" width="18.28515625" style="302" customWidth="1"/>
    <col min="10" max="10" width="20.7109375" style="302" customWidth="1"/>
    <col min="11" max="11" width="13.42578125" style="302" customWidth="1"/>
    <col min="12" max="12" width="15.7109375" style="302" customWidth="1"/>
    <col min="13" max="13" width="14.7109375" style="302" customWidth="1"/>
    <col min="14" max="14" width="21.140625" style="302" customWidth="1"/>
    <col min="15" max="17" width="16.7109375" style="302" customWidth="1"/>
    <col min="18" max="18" width="16.42578125" style="302" customWidth="1"/>
    <col min="19" max="19" width="12.42578125" style="302" customWidth="1"/>
    <col min="20" max="20" width="14.42578125" style="302"/>
    <col min="21" max="21" width="18.42578125" style="302" customWidth="1"/>
    <col min="22" max="22" width="33.7109375" style="302" customWidth="1"/>
    <col min="23" max="23" width="12.42578125" style="302" hidden="1" customWidth="1"/>
    <col min="24" max="24" width="24.28515625" style="302" customWidth="1"/>
    <col min="25" max="25" width="22.42578125" style="302" customWidth="1"/>
    <col min="26" max="27" width="12.42578125" style="302" customWidth="1"/>
    <col min="28" max="28" width="16.7109375" style="302" customWidth="1"/>
    <col min="29" max="29" width="12.42578125" style="302" customWidth="1"/>
    <col min="30" max="30" width="30.140625" style="302" customWidth="1"/>
    <col min="31" max="31" width="15.42578125" style="302" customWidth="1"/>
    <col min="32" max="32" width="15.7109375" style="302" customWidth="1"/>
    <col min="33" max="33" width="24.42578125" style="302" customWidth="1"/>
    <col min="34" max="34" width="17.140625" style="302" customWidth="1"/>
    <col min="35" max="37" width="12.42578125" style="302" customWidth="1"/>
    <col min="38" max="16384" width="14.42578125" style="302"/>
  </cols>
  <sheetData>
    <row r="1" spans="2:28" ht="22.5" customHeight="1" x14ac:dyDescent="0.2">
      <c r="L1" s="309"/>
      <c r="M1" s="310"/>
      <c r="N1" s="310"/>
    </row>
    <row r="2" spans="2:28" ht="37.5" customHeight="1" x14ac:dyDescent="0.25">
      <c r="B2" s="666"/>
      <c r="C2" s="667"/>
      <c r="D2" s="672" t="s">
        <v>386</v>
      </c>
      <c r="E2" s="664"/>
      <c r="F2" s="664"/>
      <c r="G2" s="664"/>
      <c r="H2" s="664"/>
      <c r="I2" s="664"/>
      <c r="J2" s="664"/>
      <c r="K2" s="667"/>
      <c r="L2" s="674" t="s">
        <v>387</v>
      </c>
      <c r="M2" s="661"/>
      <c r="N2" s="661"/>
      <c r="O2" s="662"/>
      <c r="P2" s="666"/>
      <c r="Q2" s="667"/>
      <c r="R2" s="311"/>
    </row>
    <row r="3" spans="2:28" ht="37.5" customHeight="1" x14ac:dyDescent="0.25">
      <c r="B3" s="668"/>
      <c r="C3" s="669"/>
      <c r="D3" s="670"/>
      <c r="E3" s="673"/>
      <c r="F3" s="673"/>
      <c r="G3" s="673"/>
      <c r="H3" s="673"/>
      <c r="I3" s="673"/>
      <c r="J3" s="673"/>
      <c r="K3" s="671"/>
      <c r="L3" s="674" t="s">
        <v>388</v>
      </c>
      <c r="M3" s="661"/>
      <c r="N3" s="661"/>
      <c r="O3" s="662"/>
      <c r="P3" s="668"/>
      <c r="Q3" s="669"/>
      <c r="R3" s="311"/>
    </row>
    <row r="4" spans="2:28" ht="33.75" customHeight="1" x14ac:dyDescent="0.25">
      <c r="B4" s="668"/>
      <c r="C4" s="669"/>
      <c r="D4" s="672" t="s">
        <v>389</v>
      </c>
      <c r="E4" s="664"/>
      <c r="F4" s="664"/>
      <c r="G4" s="664"/>
      <c r="H4" s="664"/>
      <c r="I4" s="664"/>
      <c r="J4" s="664"/>
      <c r="K4" s="667"/>
      <c r="L4" s="674" t="s">
        <v>390</v>
      </c>
      <c r="M4" s="661"/>
      <c r="N4" s="661"/>
      <c r="O4" s="662"/>
      <c r="P4" s="668"/>
      <c r="Q4" s="669"/>
      <c r="R4" s="311"/>
    </row>
    <row r="5" spans="2:28" ht="38.25" customHeight="1" x14ac:dyDescent="0.25">
      <c r="B5" s="670"/>
      <c r="C5" s="671"/>
      <c r="D5" s="670"/>
      <c r="E5" s="673"/>
      <c r="F5" s="673"/>
      <c r="G5" s="673"/>
      <c r="H5" s="673"/>
      <c r="I5" s="673"/>
      <c r="J5" s="673"/>
      <c r="K5" s="671"/>
      <c r="L5" s="674" t="s">
        <v>391</v>
      </c>
      <c r="M5" s="661"/>
      <c r="N5" s="661"/>
      <c r="O5" s="662"/>
      <c r="P5" s="670"/>
      <c r="Q5" s="671"/>
      <c r="R5" s="311"/>
    </row>
    <row r="6" spans="2:28" ht="23.25" customHeight="1" x14ac:dyDescent="0.25">
      <c r="C6" s="658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311"/>
    </row>
    <row r="7" spans="2:28" ht="31.5" customHeight="1" x14ac:dyDescent="0.25">
      <c r="B7" s="312" t="s">
        <v>0</v>
      </c>
      <c r="C7" s="312" t="s">
        <v>1</v>
      </c>
      <c r="D7" s="660" t="s">
        <v>2</v>
      </c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2"/>
      <c r="R7" s="311"/>
    </row>
    <row r="8" spans="2:28" ht="36" customHeight="1" x14ac:dyDescent="0.25">
      <c r="B8" s="312" t="s">
        <v>3</v>
      </c>
      <c r="C8" s="367" t="s">
        <v>4</v>
      </c>
      <c r="D8" s="663" t="s">
        <v>5</v>
      </c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</row>
    <row r="9" spans="2:28" ht="36" customHeight="1" x14ac:dyDescent="0.2">
      <c r="B9" s="703" t="s">
        <v>6</v>
      </c>
      <c r="C9" s="662"/>
      <c r="D9" s="665" t="s">
        <v>7</v>
      </c>
      <c r="E9" s="661"/>
      <c r="F9" s="661"/>
      <c r="G9" s="661"/>
      <c r="H9" s="661"/>
      <c r="I9" s="662"/>
      <c r="J9" s="682" t="s">
        <v>424</v>
      </c>
      <c r="K9" s="664"/>
      <c r="L9" s="667"/>
      <c r="M9" s="702" t="s">
        <v>8</v>
      </c>
      <c r="N9" s="661"/>
      <c r="O9" s="661"/>
      <c r="P9" s="661"/>
      <c r="Q9" s="662"/>
      <c r="R9" s="314"/>
      <c r="T9" s="683"/>
      <c r="U9" s="659"/>
      <c r="V9" s="659"/>
      <c r="W9" s="659"/>
      <c r="X9" s="659"/>
    </row>
    <row r="10" spans="2:28" ht="36" customHeight="1" x14ac:dyDescent="0.2">
      <c r="B10" s="703" t="s">
        <v>9</v>
      </c>
      <c r="C10" s="662"/>
      <c r="D10" s="665" t="s">
        <v>10</v>
      </c>
      <c r="E10" s="661"/>
      <c r="F10" s="661"/>
      <c r="G10" s="661"/>
      <c r="H10" s="661"/>
      <c r="I10" s="662"/>
      <c r="J10" s="668"/>
      <c r="K10" s="659"/>
      <c r="L10" s="669"/>
      <c r="M10" s="315" t="s">
        <v>11</v>
      </c>
      <c r="N10" s="701" t="s">
        <v>12</v>
      </c>
      <c r="O10" s="661"/>
      <c r="P10" s="662"/>
      <c r="Q10" s="315" t="s">
        <v>13</v>
      </c>
      <c r="R10" s="314"/>
      <c r="T10" s="316"/>
      <c r="U10" s="316"/>
      <c r="V10" s="316"/>
      <c r="W10" s="316"/>
      <c r="X10" s="316"/>
    </row>
    <row r="11" spans="2:28" ht="42" customHeight="1" x14ac:dyDescent="0.2">
      <c r="B11" s="698" t="s">
        <v>14</v>
      </c>
      <c r="C11" s="662"/>
      <c r="D11" s="676" t="s">
        <v>61</v>
      </c>
      <c r="E11" s="661"/>
      <c r="F11" s="661"/>
      <c r="G11" s="661"/>
      <c r="H11" s="661"/>
      <c r="I11" s="662"/>
      <c r="J11" s="668"/>
      <c r="K11" s="659"/>
      <c r="L11" s="669"/>
      <c r="M11" s="317"/>
      <c r="N11" s="681"/>
      <c r="O11" s="661"/>
      <c r="P11" s="662"/>
      <c r="Q11" s="318"/>
      <c r="R11" s="314"/>
      <c r="T11" s="319"/>
      <c r="U11" s="675"/>
      <c r="V11" s="659"/>
      <c r="W11" s="659"/>
      <c r="X11" s="319"/>
      <c r="Z11" s="320"/>
      <c r="AA11" s="320"/>
    </row>
    <row r="12" spans="2:28" ht="74.25" customHeight="1" x14ac:dyDescent="0.2">
      <c r="B12" s="699" t="s">
        <v>16</v>
      </c>
      <c r="C12" s="662"/>
      <c r="D12" s="676" t="s">
        <v>62</v>
      </c>
      <c r="E12" s="661"/>
      <c r="F12" s="661"/>
      <c r="G12" s="661"/>
      <c r="H12" s="661"/>
      <c r="I12" s="662"/>
      <c r="J12" s="668"/>
      <c r="K12" s="659"/>
      <c r="L12" s="669"/>
      <c r="M12" s="321"/>
      <c r="N12" s="677"/>
      <c r="O12" s="661"/>
      <c r="P12" s="662"/>
      <c r="Q12" s="322"/>
      <c r="R12" s="314"/>
      <c r="T12" s="323"/>
      <c r="U12" s="678"/>
      <c r="V12" s="659"/>
      <c r="W12" s="659"/>
      <c r="X12" s="324"/>
      <c r="Z12" s="305"/>
      <c r="AA12" s="306"/>
      <c r="AB12" s="307"/>
    </row>
    <row r="13" spans="2:28" ht="74.25" customHeight="1" x14ac:dyDescent="0.2">
      <c r="B13" s="700" t="s">
        <v>18</v>
      </c>
      <c r="C13" s="662"/>
      <c r="D13" s="679" t="s">
        <v>63</v>
      </c>
      <c r="E13" s="661"/>
      <c r="F13" s="661"/>
      <c r="G13" s="661"/>
      <c r="H13" s="661"/>
      <c r="I13" s="662"/>
      <c r="J13" s="668"/>
      <c r="K13" s="659"/>
      <c r="L13" s="669"/>
      <c r="M13" s="325"/>
      <c r="N13" s="680"/>
      <c r="O13" s="661"/>
      <c r="P13" s="662"/>
      <c r="Q13" s="326"/>
      <c r="R13" s="314"/>
      <c r="T13" s="323"/>
      <c r="U13" s="678"/>
      <c r="V13" s="659"/>
      <c r="W13" s="659"/>
      <c r="X13" s="324"/>
      <c r="Z13" s="305"/>
      <c r="AA13" s="306"/>
      <c r="AB13" s="307"/>
    </row>
    <row r="14" spans="2:28" ht="105.75" customHeight="1" x14ac:dyDescent="0.2">
      <c r="B14" s="368" t="s">
        <v>20</v>
      </c>
      <c r="C14" s="369" t="s">
        <v>64</v>
      </c>
      <c r="D14" s="698" t="s">
        <v>65</v>
      </c>
      <c r="E14" s="661"/>
      <c r="F14" s="661"/>
      <c r="G14" s="661"/>
      <c r="H14" s="661"/>
      <c r="I14" s="662"/>
      <c r="J14" s="670"/>
      <c r="K14" s="673"/>
      <c r="L14" s="671"/>
      <c r="M14" s="328"/>
      <c r="N14" s="680"/>
      <c r="O14" s="661"/>
      <c r="P14" s="662"/>
      <c r="Q14" s="329"/>
      <c r="R14" s="314"/>
      <c r="T14" s="330"/>
      <c r="U14" s="678"/>
      <c r="V14" s="659"/>
      <c r="W14" s="331"/>
      <c r="X14" s="324"/>
      <c r="Y14" s="332"/>
      <c r="Z14" s="305"/>
      <c r="AA14" s="306"/>
      <c r="AB14" s="307"/>
    </row>
    <row r="15" spans="2:28" ht="28.5" customHeight="1" x14ac:dyDescent="0.25">
      <c r="B15" s="688" t="s">
        <v>23</v>
      </c>
      <c r="C15" s="689" t="s">
        <v>24</v>
      </c>
      <c r="D15" s="688" t="s">
        <v>392</v>
      </c>
      <c r="E15" s="688" t="s">
        <v>25</v>
      </c>
      <c r="F15" s="688" t="s">
        <v>26</v>
      </c>
      <c r="G15" s="706" t="s">
        <v>423</v>
      </c>
      <c r="H15" s="688" t="s">
        <v>27</v>
      </c>
      <c r="I15" s="704" t="s">
        <v>28</v>
      </c>
      <c r="J15" s="664"/>
      <c r="K15" s="664"/>
      <c r="L15" s="667"/>
      <c r="M15" s="704" t="s">
        <v>29</v>
      </c>
      <c r="N15" s="667"/>
      <c r="O15" s="687" t="s">
        <v>30</v>
      </c>
      <c r="P15" s="661"/>
      <c r="Q15" s="662"/>
      <c r="T15" s="333"/>
      <c r="U15" s="684"/>
      <c r="V15" s="659"/>
      <c r="X15" s="324"/>
      <c r="Z15" s="305"/>
      <c r="AA15" s="306"/>
      <c r="AB15" s="307"/>
    </row>
    <row r="16" spans="2:28" ht="33.75" customHeight="1" x14ac:dyDescent="0.2">
      <c r="B16" s="707"/>
      <c r="C16" s="707"/>
      <c r="D16" s="707"/>
      <c r="E16" s="707"/>
      <c r="F16" s="707"/>
      <c r="G16" s="707"/>
      <c r="H16" s="707"/>
      <c r="I16" s="670"/>
      <c r="J16" s="673"/>
      <c r="K16" s="673"/>
      <c r="L16" s="671"/>
      <c r="M16" s="670"/>
      <c r="N16" s="671"/>
      <c r="O16" s="688" t="s">
        <v>31</v>
      </c>
      <c r="P16" s="688" t="s">
        <v>32</v>
      </c>
      <c r="Q16" s="689" t="s">
        <v>33</v>
      </c>
      <c r="T16" s="332"/>
      <c r="U16" s="684"/>
      <c r="V16" s="659"/>
      <c r="X16" s="306"/>
      <c r="Z16" s="305"/>
      <c r="AA16" s="306"/>
      <c r="AB16" s="307"/>
    </row>
    <row r="17" spans="2:28" ht="39.75" customHeight="1" x14ac:dyDescent="0.2">
      <c r="B17" s="686"/>
      <c r="C17" s="686"/>
      <c r="D17" s="686"/>
      <c r="E17" s="686"/>
      <c r="F17" s="686"/>
      <c r="G17" s="686"/>
      <c r="H17" s="686"/>
      <c r="I17" s="381" t="s">
        <v>34</v>
      </c>
      <c r="J17" s="334" t="s">
        <v>35</v>
      </c>
      <c r="K17" s="334" t="s">
        <v>36</v>
      </c>
      <c r="L17" s="370" t="s">
        <v>37</v>
      </c>
      <c r="M17" s="336" t="s">
        <v>38</v>
      </c>
      <c r="N17" s="337" t="s">
        <v>39</v>
      </c>
      <c r="O17" s="686"/>
      <c r="P17" s="686"/>
      <c r="Q17" s="686"/>
      <c r="T17" s="332"/>
      <c r="U17" s="684"/>
      <c r="V17" s="659"/>
      <c r="X17" s="306"/>
      <c r="Z17" s="305"/>
      <c r="AA17" s="306"/>
      <c r="AB17" s="307"/>
    </row>
    <row r="18" spans="2:28" ht="23.25" customHeight="1" x14ac:dyDescent="0.2">
      <c r="B18" s="715" t="s">
        <v>434</v>
      </c>
      <c r="C18" s="696" t="s">
        <v>66</v>
      </c>
      <c r="D18" s="336" t="s">
        <v>41</v>
      </c>
      <c r="E18" s="695" t="s">
        <v>86</v>
      </c>
      <c r="F18" s="337">
        <v>500</v>
      </c>
      <c r="G18" s="336" t="s">
        <v>41</v>
      </c>
      <c r="H18" s="382">
        <v>827616667</v>
      </c>
      <c r="I18" s="343">
        <v>827616667</v>
      </c>
      <c r="J18" s="341"/>
      <c r="K18" s="341"/>
      <c r="L18" s="341"/>
      <c r="M18" s="354"/>
      <c r="N18" s="354"/>
      <c r="O18" s="685">
        <f>+F19/F18</f>
        <v>1</v>
      </c>
      <c r="P18" s="685">
        <f>+H19/H18</f>
        <v>0.13498399011821738</v>
      </c>
      <c r="Q18" s="685">
        <f>+(O18*O18)/P18</f>
        <v>7.40828596875979</v>
      </c>
    </row>
    <row r="19" spans="2:28" ht="23.25" customHeight="1" x14ac:dyDescent="0.2">
      <c r="B19" s="707"/>
      <c r="C19" s="673"/>
      <c r="D19" s="336" t="s">
        <v>43</v>
      </c>
      <c r="E19" s="686"/>
      <c r="F19" s="355">
        <v>500</v>
      </c>
      <c r="G19" s="336" t="s">
        <v>44</v>
      </c>
      <c r="H19" s="382">
        <v>111715000</v>
      </c>
      <c r="I19" s="343">
        <v>111715000</v>
      </c>
      <c r="J19" s="348"/>
      <c r="K19" s="348"/>
      <c r="L19" s="348"/>
      <c r="M19" s="358"/>
      <c r="N19" s="351"/>
      <c r="O19" s="686"/>
      <c r="P19" s="686"/>
      <c r="Q19" s="686"/>
    </row>
    <row r="20" spans="2:28" ht="18" customHeight="1" x14ac:dyDescent="0.2">
      <c r="B20" s="707"/>
      <c r="C20" s="705" t="s">
        <v>67</v>
      </c>
      <c r="D20" s="336" t="s">
        <v>41</v>
      </c>
      <c r="E20" s="714" t="s">
        <v>68</v>
      </c>
      <c r="F20" s="383">
        <v>1</v>
      </c>
      <c r="G20" s="336" t="s">
        <v>41</v>
      </c>
      <c r="H20" s="382">
        <v>360000000</v>
      </c>
      <c r="I20" s="343">
        <v>360000000</v>
      </c>
      <c r="J20" s="348"/>
      <c r="K20" s="348"/>
      <c r="L20" s="348"/>
      <c r="M20" s="357"/>
      <c r="N20" s="357"/>
      <c r="O20" s="685">
        <f>+F21/F20</f>
        <v>1</v>
      </c>
      <c r="P20" s="685">
        <f>+H21/H20</f>
        <v>0.93788916944444445</v>
      </c>
      <c r="Q20" s="685">
        <f>+(O20*O20)/P20</f>
        <v>1.0662240620523924</v>
      </c>
    </row>
    <row r="21" spans="2:28" ht="21.75" customHeight="1" x14ac:dyDescent="0.2">
      <c r="B21" s="707"/>
      <c r="C21" s="673"/>
      <c r="D21" s="336" t="s">
        <v>43</v>
      </c>
      <c r="E21" s="686"/>
      <c r="F21" s="384">
        <v>1</v>
      </c>
      <c r="G21" s="336" t="s">
        <v>44</v>
      </c>
      <c r="H21" s="382">
        <v>337640101</v>
      </c>
      <c r="I21" s="343">
        <v>337640101</v>
      </c>
      <c r="J21" s="348"/>
      <c r="K21" s="348"/>
      <c r="L21" s="348"/>
      <c r="M21" s="358"/>
      <c r="N21" s="351"/>
      <c r="O21" s="686"/>
      <c r="P21" s="686"/>
      <c r="Q21" s="686"/>
    </row>
    <row r="22" spans="2:28" ht="29.25" customHeight="1" x14ac:dyDescent="0.2">
      <c r="B22" s="707"/>
      <c r="C22" s="705" t="s">
        <v>69</v>
      </c>
      <c r="D22" s="336" t="s">
        <v>41</v>
      </c>
      <c r="E22" s="714" t="s">
        <v>70</v>
      </c>
      <c r="F22" s="383">
        <v>1</v>
      </c>
      <c r="G22" s="336" t="s">
        <v>41</v>
      </c>
      <c r="H22" s="382">
        <v>1233500108</v>
      </c>
      <c r="I22" s="343">
        <v>967900108</v>
      </c>
      <c r="J22" s="348"/>
      <c r="K22" s="348"/>
      <c r="L22" s="348">
        <v>265600000</v>
      </c>
      <c r="M22" s="357"/>
      <c r="N22" s="357"/>
      <c r="O22" s="685">
        <f>+F23/F22</f>
        <v>1</v>
      </c>
      <c r="P22" s="685">
        <f>+H23/H22</f>
        <v>0.87701586159893552</v>
      </c>
      <c r="Q22" s="685">
        <f>+(O22*O22)/P22</f>
        <v>1.1402302327541094</v>
      </c>
    </row>
    <row r="23" spans="2:28" ht="29.25" customHeight="1" x14ac:dyDescent="0.2">
      <c r="B23" s="686"/>
      <c r="C23" s="673"/>
      <c r="D23" s="336" t="s">
        <v>43</v>
      </c>
      <c r="E23" s="686"/>
      <c r="F23" s="384">
        <v>1</v>
      </c>
      <c r="G23" s="336" t="s">
        <v>44</v>
      </c>
      <c r="H23" s="382">
        <v>1081799160</v>
      </c>
      <c r="I23" s="343">
        <v>918349160</v>
      </c>
      <c r="J23" s="348"/>
      <c r="K23" s="348"/>
      <c r="L23" s="348">
        <v>163450000</v>
      </c>
      <c r="M23" s="358"/>
      <c r="N23" s="351"/>
      <c r="O23" s="686"/>
      <c r="P23" s="686"/>
      <c r="Q23" s="686"/>
    </row>
    <row r="24" spans="2:28" ht="18.75" customHeight="1" x14ac:dyDescent="0.2">
      <c r="B24" s="694"/>
      <c r="C24" s="690" t="s">
        <v>51</v>
      </c>
      <c r="D24" s="336" t="s">
        <v>41</v>
      </c>
      <c r="E24" s="695" t="s">
        <v>48</v>
      </c>
      <c r="F24" s="338">
        <f t="shared" ref="F24:F25" si="0">F22+F20+F18</f>
        <v>502</v>
      </c>
      <c r="G24" s="336" t="s">
        <v>41</v>
      </c>
      <c r="H24" s="339">
        <f t="shared" ref="H24:L24" si="1">H18+H20+H22</f>
        <v>2421116775</v>
      </c>
      <c r="I24" s="385">
        <f t="shared" si="1"/>
        <v>2155516775</v>
      </c>
      <c r="J24" s="339">
        <f t="shared" si="1"/>
        <v>0</v>
      </c>
      <c r="K24" s="339">
        <f t="shared" si="1"/>
        <v>0</v>
      </c>
      <c r="L24" s="339">
        <f t="shared" si="1"/>
        <v>265600000</v>
      </c>
      <c r="M24" s="358"/>
      <c r="N24" s="351"/>
      <c r="O24" s="685">
        <f>+F25/F24</f>
        <v>1</v>
      </c>
      <c r="P24" s="685">
        <f>+H25/H24</f>
        <v>0.63241652646019109</v>
      </c>
      <c r="Q24" s="685">
        <f>+(O24*O24)/P24</f>
        <v>1.5812363500322715</v>
      </c>
    </row>
    <row r="25" spans="2:28" ht="18.75" customHeight="1" x14ac:dyDescent="0.2">
      <c r="B25" s="686"/>
      <c r="C25" s="670"/>
      <c r="D25" s="336" t="s">
        <v>43</v>
      </c>
      <c r="E25" s="686"/>
      <c r="F25" s="346">
        <f t="shared" si="0"/>
        <v>502</v>
      </c>
      <c r="G25" s="336" t="s">
        <v>44</v>
      </c>
      <c r="H25" s="339">
        <f t="shared" ref="H25:L25" si="2">H19+H21+H23</f>
        <v>1531154261</v>
      </c>
      <c r="I25" s="339">
        <f t="shared" si="2"/>
        <v>1367704261</v>
      </c>
      <c r="J25" s="339">
        <f t="shared" si="2"/>
        <v>0</v>
      </c>
      <c r="K25" s="339">
        <f t="shared" si="2"/>
        <v>0</v>
      </c>
      <c r="L25" s="339">
        <f t="shared" si="2"/>
        <v>163450000</v>
      </c>
      <c r="M25" s="358"/>
      <c r="N25" s="351"/>
      <c r="O25" s="686"/>
      <c r="P25" s="686"/>
      <c r="Q25" s="686"/>
    </row>
    <row r="26" spans="2:28" ht="15.75" customHeight="1" x14ac:dyDescent="0.2">
      <c r="D26" s="359"/>
      <c r="H26" s="360"/>
      <c r="I26" s="361"/>
      <c r="J26" s="305"/>
      <c r="K26" s="305"/>
      <c r="L26" s="309"/>
      <c r="M26" s="310"/>
      <c r="N26" s="310"/>
      <c r="O26" s="361"/>
      <c r="P26" s="362"/>
      <c r="Q26" s="363"/>
      <c r="R26" s="362"/>
    </row>
    <row r="27" spans="2:28" ht="15.75" customHeight="1" x14ac:dyDescent="0.2">
      <c r="B27" s="691" t="s">
        <v>52</v>
      </c>
      <c r="C27" s="662"/>
      <c r="D27" s="712" t="s">
        <v>53</v>
      </c>
      <c r="E27" s="661"/>
      <c r="F27" s="661"/>
      <c r="G27" s="661"/>
      <c r="H27" s="661"/>
      <c r="I27" s="662"/>
      <c r="J27" s="376" t="s">
        <v>54</v>
      </c>
      <c r="K27" s="712" t="s">
        <v>55</v>
      </c>
      <c r="L27" s="662"/>
      <c r="M27" s="693" t="s">
        <v>56</v>
      </c>
      <c r="N27" s="661"/>
      <c r="O27" s="661"/>
      <c r="P27" s="661"/>
      <c r="Q27" s="662"/>
    </row>
    <row r="28" spans="2:28" ht="26.25" customHeight="1" x14ac:dyDescent="0.2">
      <c r="B28" s="713" t="s">
        <v>71</v>
      </c>
      <c r="C28" s="667"/>
      <c r="D28" s="711" t="s">
        <v>435</v>
      </c>
      <c r="E28" s="664"/>
      <c r="F28" s="664"/>
      <c r="G28" s="664"/>
      <c r="H28" s="664"/>
      <c r="I28" s="667"/>
      <c r="J28" s="688" t="s">
        <v>57</v>
      </c>
      <c r="K28" s="377" t="s">
        <v>41</v>
      </c>
      <c r="L28" s="378">
        <v>3400</v>
      </c>
      <c r="M28" s="682" t="s">
        <v>58</v>
      </c>
      <c r="N28" s="664"/>
      <c r="O28" s="664"/>
      <c r="P28" s="664"/>
      <c r="Q28" s="667"/>
    </row>
    <row r="29" spans="2:28" ht="18" customHeight="1" x14ac:dyDescent="0.2">
      <c r="B29" s="668"/>
      <c r="C29" s="669"/>
      <c r="D29" s="670"/>
      <c r="E29" s="673"/>
      <c r="F29" s="673"/>
      <c r="G29" s="673"/>
      <c r="H29" s="673"/>
      <c r="I29" s="671"/>
      <c r="J29" s="686"/>
      <c r="K29" s="377" t="s">
        <v>43</v>
      </c>
      <c r="L29" s="378">
        <f>F25</f>
        <v>502</v>
      </c>
      <c r="M29" s="670"/>
      <c r="N29" s="673"/>
      <c r="O29" s="673"/>
      <c r="P29" s="673"/>
      <c r="Q29" s="671"/>
    </row>
    <row r="30" spans="2:28" ht="15" customHeight="1" x14ac:dyDescent="0.2">
      <c r="B30" s="682" t="s">
        <v>429</v>
      </c>
      <c r="C30" s="664"/>
      <c r="D30" s="664"/>
      <c r="E30" s="664"/>
      <c r="F30" s="664"/>
      <c r="G30" s="664"/>
      <c r="H30" s="664"/>
      <c r="I30" s="664"/>
      <c r="J30" s="664"/>
      <c r="K30" s="664"/>
      <c r="L30" s="667"/>
      <c r="M30" s="710" t="s">
        <v>59</v>
      </c>
      <c r="N30" s="664"/>
      <c r="O30" s="664"/>
      <c r="P30" s="664"/>
      <c r="Q30" s="667"/>
    </row>
    <row r="31" spans="2:28" ht="29.25" customHeight="1" x14ac:dyDescent="0.2">
      <c r="B31" s="668"/>
      <c r="C31" s="659"/>
      <c r="D31" s="659"/>
      <c r="E31" s="659"/>
      <c r="F31" s="659"/>
      <c r="G31" s="659"/>
      <c r="H31" s="659"/>
      <c r="I31" s="659"/>
      <c r="J31" s="659"/>
      <c r="K31" s="659"/>
      <c r="L31" s="669"/>
      <c r="M31" s="673"/>
      <c r="N31" s="673"/>
      <c r="O31" s="673"/>
      <c r="P31" s="673"/>
      <c r="Q31" s="671"/>
    </row>
    <row r="32" spans="2:28" ht="15.75" customHeight="1" x14ac:dyDescent="0.2">
      <c r="B32" s="668"/>
      <c r="C32" s="659"/>
      <c r="D32" s="659"/>
      <c r="E32" s="659"/>
      <c r="F32" s="659"/>
      <c r="G32" s="659"/>
      <c r="H32" s="659"/>
      <c r="I32" s="659"/>
      <c r="J32" s="659"/>
      <c r="K32" s="659"/>
      <c r="L32" s="669"/>
      <c r="M32" s="709" t="s">
        <v>60</v>
      </c>
      <c r="N32" s="664"/>
      <c r="O32" s="664"/>
      <c r="P32" s="664"/>
      <c r="Q32" s="667"/>
    </row>
    <row r="33" spans="2:17" ht="15.75" customHeight="1" x14ac:dyDescent="0.2">
      <c r="B33" s="668"/>
      <c r="C33" s="659"/>
      <c r="D33" s="659"/>
      <c r="E33" s="659"/>
      <c r="F33" s="659"/>
      <c r="G33" s="659"/>
      <c r="H33" s="659"/>
      <c r="I33" s="659"/>
      <c r="J33" s="659"/>
      <c r="K33" s="659"/>
      <c r="L33" s="669"/>
      <c r="M33" s="673"/>
      <c r="N33" s="673"/>
      <c r="O33" s="673"/>
      <c r="P33" s="673"/>
      <c r="Q33" s="671"/>
    </row>
    <row r="34" spans="2:17" ht="15.75" customHeight="1" x14ac:dyDescent="0.2">
      <c r="B34" s="668"/>
      <c r="C34" s="659"/>
      <c r="D34" s="659"/>
      <c r="E34" s="659"/>
      <c r="F34" s="659"/>
      <c r="G34" s="659"/>
      <c r="H34" s="659"/>
      <c r="I34" s="659"/>
      <c r="J34" s="659"/>
      <c r="K34" s="659"/>
      <c r="L34" s="669"/>
      <c r="M34" s="710" t="s">
        <v>59</v>
      </c>
      <c r="N34" s="664"/>
      <c r="O34" s="664"/>
      <c r="P34" s="664"/>
      <c r="Q34" s="667"/>
    </row>
    <row r="35" spans="2:17" ht="30" customHeight="1" x14ac:dyDescent="0.2">
      <c r="B35" s="670"/>
      <c r="C35" s="673"/>
      <c r="D35" s="673"/>
      <c r="E35" s="673"/>
      <c r="F35" s="673"/>
      <c r="G35" s="673"/>
      <c r="H35" s="673"/>
      <c r="I35" s="673"/>
      <c r="J35" s="673"/>
      <c r="K35" s="673"/>
      <c r="L35" s="671"/>
      <c r="M35" s="673"/>
      <c r="N35" s="673"/>
      <c r="O35" s="673"/>
      <c r="P35" s="673"/>
      <c r="Q35" s="671"/>
    </row>
    <row r="36" spans="2:17" ht="15.75" customHeight="1" x14ac:dyDescent="0.2">
      <c r="L36" s="309"/>
      <c r="M36" s="310"/>
      <c r="N36" s="310"/>
    </row>
    <row r="37" spans="2:17" ht="15.75" customHeight="1" x14ac:dyDescent="0.2">
      <c r="L37" s="309"/>
      <c r="M37" s="310"/>
      <c r="N37" s="310"/>
    </row>
    <row r="38" spans="2:17" ht="15.75" customHeight="1" x14ac:dyDescent="0.2">
      <c r="I38" s="366"/>
      <c r="L38" s="309"/>
      <c r="M38" s="310"/>
      <c r="N38" s="310"/>
    </row>
    <row r="39" spans="2:17" ht="15.75" customHeight="1" x14ac:dyDescent="0.2">
      <c r="L39" s="309"/>
      <c r="M39" s="310"/>
      <c r="N39" s="310"/>
    </row>
    <row r="40" spans="2:17" ht="15.75" customHeight="1" x14ac:dyDescent="0.2">
      <c r="I40" s="366"/>
      <c r="L40" s="309"/>
      <c r="M40" s="310"/>
      <c r="N40" s="310"/>
    </row>
    <row r="41" spans="2:17" ht="15.75" customHeight="1" x14ac:dyDescent="0.2">
      <c r="L41" s="309"/>
      <c r="M41" s="310"/>
      <c r="N41" s="310"/>
    </row>
    <row r="42" spans="2:17" ht="15.75" customHeight="1" x14ac:dyDescent="0.2">
      <c r="L42" s="309"/>
      <c r="M42" s="310"/>
      <c r="N42" s="310"/>
    </row>
    <row r="43" spans="2:17" ht="15.75" customHeight="1" x14ac:dyDescent="0.2">
      <c r="L43" s="309"/>
      <c r="M43" s="310"/>
      <c r="N43" s="310"/>
    </row>
    <row r="44" spans="2:17" ht="15.75" customHeight="1" x14ac:dyDescent="0.2">
      <c r="L44" s="309"/>
      <c r="M44" s="310"/>
      <c r="N44" s="310"/>
    </row>
    <row r="45" spans="2:17" ht="15.75" customHeight="1" x14ac:dyDescent="0.2">
      <c r="L45" s="309"/>
      <c r="M45" s="310"/>
      <c r="N45" s="310"/>
    </row>
    <row r="46" spans="2:17" ht="15.75" customHeight="1" x14ac:dyDescent="0.2">
      <c r="L46" s="309"/>
      <c r="M46" s="310"/>
      <c r="N46" s="310"/>
    </row>
    <row r="47" spans="2:17" ht="15.75" customHeight="1" x14ac:dyDescent="0.2">
      <c r="L47" s="309"/>
      <c r="M47" s="310"/>
      <c r="N47" s="310"/>
    </row>
    <row r="48" spans="2:17" ht="15.75" customHeight="1" x14ac:dyDescent="0.2">
      <c r="L48" s="309"/>
      <c r="M48" s="310"/>
      <c r="N48" s="310"/>
    </row>
    <row r="49" spans="12:14" ht="15.75" customHeight="1" x14ac:dyDescent="0.2">
      <c r="L49" s="309"/>
      <c r="M49" s="310"/>
      <c r="N49" s="310"/>
    </row>
    <row r="50" spans="12:14" ht="15.75" customHeight="1" x14ac:dyDescent="0.2">
      <c r="L50" s="309"/>
      <c r="M50" s="310"/>
      <c r="N50" s="310"/>
    </row>
    <row r="51" spans="12:14" ht="15.75" customHeight="1" x14ac:dyDescent="0.2">
      <c r="L51" s="309"/>
      <c r="M51" s="310"/>
      <c r="N51" s="310"/>
    </row>
    <row r="52" spans="12:14" ht="15.75" customHeight="1" x14ac:dyDescent="0.2">
      <c r="L52" s="309"/>
      <c r="M52" s="310"/>
      <c r="N52" s="310"/>
    </row>
    <row r="53" spans="12:14" ht="15.75" customHeight="1" x14ac:dyDescent="0.2">
      <c r="L53" s="309"/>
      <c r="M53" s="310"/>
      <c r="N53" s="310"/>
    </row>
    <row r="54" spans="12:14" ht="15.75" customHeight="1" x14ac:dyDescent="0.2">
      <c r="L54" s="309"/>
      <c r="M54" s="310"/>
      <c r="N54" s="310"/>
    </row>
    <row r="55" spans="12:14" ht="15.75" customHeight="1" x14ac:dyDescent="0.2">
      <c r="L55" s="309"/>
      <c r="M55" s="310"/>
      <c r="N55" s="310"/>
    </row>
    <row r="56" spans="12:14" ht="15.75" customHeight="1" x14ac:dyDescent="0.2">
      <c r="L56" s="309"/>
      <c r="M56" s="310"/>
      <c r="N56" s="310"/>
    </row>
    <row r="57" spans="12:14" ht="15.75" customHeight="1" x14ac:dyDescent="0.2">
      <c r="L57" s="309"/>
      <c r="M57" s="310"/>
      <c r="N57" s="310"/>
    </row>
    <row r="58" spans="12:14" ht="15.75" customHeight="1" x14ac:dyDescent="0.2">
      <c r="L58" s="309"/>
      <c r="M58" s="310"/>
      <c r="N58" s="310"/>
    </row>
    <row r="59" spans="12:14" ht="15.75" customHeight="1" x14ac:dyDescent="0.2">
      <c r="L59" s="309"/>
      <c r="M59" s="310"/>
      <c r="N59" s="310"/>
    </row>
    <row r="60" spans="12:14" ht="15.75" customHeight="1" x14ac:dyDescent="0.2">
      <c r="L60" s="309"/>
      <c r="M60" s="310"/>
      <c r="N60" s="310"/>
    </row>
    <row r="61" spans="12:14" ht="15.75" customHeight="1" x14ac:dyDescent="0.2">
      <c r="L61" s="309"/>
      <c r="M61" s="310"/>
      <c r="N61" s="310"/>
    </row>
    <row r="62" spans="12:14" ht="15.75" customHeight="1" x14ac:dyDescent="0.2">
      <c r="L62" s="309"/>
      <c r="M62" s="310"/>
      <c r="N62" s="310"/>
    </row>
    <row r="63" spans="12:14" ht="15.75" customHeight="1" x14ac:dyDescent="0.2">
      <c r="L63" s="309"/>
      <c r="M63" s="310"/>
      <c r="N63" s="310"/>
    </row>
    <row r="64" spans="12:14" ht="15.75" customHeight="1" x14ac:dyDescent="0.2">
      <c r="L64" s="309"/>
      <c r="M64" s="310"/>
      <c r="N64" s="310"/>
    </row>
    <row r="65" spans="12:14" ht="15.75" customHeight="1" x14ac:dyDescent="0.2">
      <c r="L65" s="309"/>
      <c r="M65" s="310"/>
      <c r="N65" s="310"/>
    </row>
    <row r="66" spans="12:14" ht="15.75" customHeight="1" x14ac:dyDescent="0.2">
      <c r="L66" s="309"/>
      <c r="M66" s="310"/>
      <c r="N66" s="310"/>
    </row>
    <row r="67" spans="12:14" ht="15.75" customHeight="1" x14ac:dyDescent="0.2">
      <c r="L67" s="309"/>
      <c r="M67" s="310"/>
      <c r="N67" s="310"/>
    </row>
    <row r="68" spans="12:14" ht="15.75" customHeight="1" x14ac:dyDescent="0.2">
      <c r="L68" s="309"/>
      <c r="M68" s="310"/>
      <c r="N68" s="310"/>
    </row>
    <row r="69" spans="12:14" ht="15.75" customHeight="1" x14ac:dyDescent="0.2">
      <c r="L69" s="309"/>
      <c r="M69" s="310"/>
      <c r="N69" s="310"/>
    </row>
    <row r="70" spans="12:14" ht="15.75" customHeight="1" x14ac:dyDescent="0.2">
      <c r="L70" s="309"/>
      <c r="M70" s="310"/>
      <c r="N70" s="310"/>
    </row>
    <row r="71" spans="12:14" ht="15.75" customHeight="1" x14ac:dyDescent="0.2">
      <c r="L71" s="309"/>
      <c r="M71" s="310"/>
      <c r="N71" s="310"/>
    </row>
    <row r="72" spans="12:14" ht="15.75" customHeight="1" x14ac:dyDescent="0.2">
      <c r="L72" s="309"/>
      <c r="M72" s="310"/>
      <c r="N72" s="310"/>
    </row>
    <row r="73" spans="12:14" ht="15.75" customHeight="1" x14ac:dyDescent="0.2">
      <c r="L73" s="309"/>
      <c r="M73" s="310"/>
      <c r="N73" s="310"/>
    </row>
    <row r="74" spans="12:14" ht="15.75" customHeight="1" x14ac:dyDescent="0.2">
      <c r="L74" s="309"/>
      <c r="M74" s="310"/>
      <c r="N74" s="310"/>
    </row>
    <row r="75" spans="12:14" ht="15.75" customHeight="1" x14ac:dyDescent="0.2">
      <c r="L75" s="309"/>
      <c r="M75" s="310"/>
      <c r="N75" s="310"/>
    </row>
    <row r="76" spans="12:14" ht="15.75" customHeight="1" x14ac:dyDescent="0.2">
      <c r="L76" s="309"/>
      <c r="M76" s="310"/>
      <c r="N76" s="310"/>
    </row>
    <row r="77" spans="12:14" ht="15.75" customHeight="1" x14ac:dyDescent="0.2">
      <c r="L77" s="309"/>
      <c r="M77" s="310"/>
      <c r="N77" s="310"/>
    </row>
    <row r="78" spans="12:14" ht="15.75" customHeight="1" x14ac:dyDescent="0.2">
      <c r="L78" s="309"/>
      <c r="M78" s="310"/>
      <c r="N78" s="310"/>
    </row>
    <row r="79" spans="12:14" ht="15.75" customHeight="1" x14ac:dyDescent="0.2">
      <c r="L79" s="309"/>
      <c r="M79" s="310"/>
      <c r="N79" s="310"/>
    </row>
    <row r="80" spans="12:14" ht="15.75" customHeight="1" x14ac:dyDescent="0.2">
      <c r="L80" s="309"/>
      <c r="M80" s="310"/>
      <c r="N80" s="310"/>
    </row>
    <row r="81" spans="12:14" ht="15.75" customHeight="1" x14ac:dyDescent="0.2">
      <c r="L81" s="309"/>
      <c r="M81" s="310"/>
      <c r="N81" s="310"/>
    </row>
    <row r="82" spans="12:14" ht="15.75" customHeight="1" x14ac:dyDescent="0.2">
      <c r="L82" s="309"/>
      <c r="M82" s="310"/>
      <c r="N82" s="310"/>
    </row>
    <row r="83" spans="12:14" ht="15.75" customHeight="1" x14ac:dyDescent="0.2">
      <c r="L83" s="309"/>
      <c r="M83" s="310"/>
      <c r="N83" s="310"/>
    </row>
    <row r="84" spans="12:14" ht="15.75" customHeight="1" x14ac:dyDescent="0.2">
      <c r="L84" s="309"/>
      <c r="M84" s="310"/>
      <c r="N84" s="310"/>
    </row>
    <row r="85" spans="12:14" ht="15.75" customHeight="1" x14ac:dyDescent="0.2">
      <c r="L85" s="309"/>
      <c r="M85" s="310"/>
      <c r="N85" s="310"/>
    </row>
    <row r="86" spans="12:14" ht="15.75" customHeight="1" x14ac:dyDescent="0.2">
      <c r="L86" s="309"/>
      <c r="M86" s="310"/>
      <c r="N86" s="310"/>
    </row>
    <row r="87" spans="12:14" ht="15.75" customHeight="1" x14ac:dyDescent="0.2">
      <c r="L87" s="309"/>
      <c r="M87" s="310"/>
      <c r="N87" s="310"/>
    </row>
    <row r="88" spans="12:14" ht="15.75" customHeight="1" x14ac:dyDescent="0.2">
      <c r="L88" s="309"/>
      <c r="M88" s="310"/>
      <c r="N88" s="310"/>
    </row>
    <row r="89" spans="12:14" ht="15.75" customHeight="1" x14ac:dyDescent="0.2">
      <c r="L89" s="309"/>
      <c r="M89" s="310"/>
      <c r="N89" s="310"/>
    </row>
    <row r="90" spans="12:14" ht="15.75" customHeight="1" x14ac:dyDescent="0.2">
      <c r="L90" s="309"/>
      <c r="M90" s="310"/>
      <c r="N90" s="310"/>
    </row>
    <row r="91" spans="12:14" ht="15.75" customHeight="1" x14ac:dyDescent="0.2">
      <c r="L91" s="309"/>
      <c r="M91" s="310"/>
      <c r="N91" s="310"/>
    </row>
    <row r="92" spans="12:14" ht="15.75" customHeight="1" x14ac:dyDescent="0.2">
      <c r="L92" s="309"/>
      <c r="M92" s="310"/>
      <c r="N92" s="310"/>
    </row>
    <row r="93" spans="12:14" ht="15.75" customHeight="1" x14ac:dyDescent="0.2">
      <c r="L93" s="309"/>
      <c r="M93" s="310"/>
      <c r="N93" s="310"/>
    </row>
    <row r="94" spans="12:14" ht="15.75" customHeight="1" x14ac:dyDescent="0.2">
      <c r="L94" s="309"/>
      <c r="M94" s="310"/>
      <c r="N94" s="310"/>
    </row>
    <row r="95" spans="12:14" ht="15.75" customHeight="1" x14ac:dyDescent="0.2">
      <c r="L95" s="309"/>
      <c r="M95" s="310"/>
      <c r="N95" s="310"/>
    </row>
    <row r="96" spans="12:14" ht="15.75" customHeight="1" x14ac:dyDescent="0.2">
      <c r="L96" s="309"/>
      <c r="M96" s="310"/>
      <c r="N96" s="310"/>
    </row>
    <row r="97" spans="12:14" ht="15.75" customHeight="1" x14ac:dyDescent="0.2">
      <c r="L97" s="309"/>
      <c r="M97" s="310"/>
      <c r="N97" s="310"/>
    </row>
    <row r="98" spans="12:14" ht="15.75" customHeight="1" x14ac:dyDescent="0.2">
      <c r="L98" s="309"/>
      <c r="M98" s="310"/>
      <c r="N98" s="310"/>
    </row>
    <row r="99" spans="12:14" ht="15.75" customHeight="1" x14ac:dyDescent="0.2">
      <c r="L99" s="309"/>
      <c r="M99" s="310"/>
      <c r="N99" s="310"/>
    </row>
    <row r="100" spans="12:14" ht="15.75" customHeight="1" x14ac:dyDescent="0.2">
      <c r="L100" s="309"/>
      <c r="M100" s="310"/>
      <c r="N100" s="310"/>
    </row>
    <row r="101" spans="12:14" ht="15.75" customHeight="1" x14ac:dyDescent="0.2">
      <c r="L101" s="309"/>
      <c r="M101" s="310"/>
      <c r="N101" s="310"/>
    </row>
    <row r="102" spans="12:14" ht="15.75" customHeight="1" x14ac:dyDescent="0.2">
      <c r="L102" s="309"/>
      <c r="M102" s="310"/>
      <c r="N102" s="310"/>
    </row>
    <row r="103" spans="12:14" ht="15.75" customHeight="1" x14ac:dyDescent="0.2">
      <c r="L103" s="309"/>
      <c r="M103" s="310"/>
      <c r="N103" s="310"/>
    </row>
    <row r="104" spans="12:14" ht="15.75" customHeight="1" x14ac:dyDescent="0.2">
      <c r="L104" s="309"/>
      <c r="M104" s="310"/>
      <c r="N104" s="310"/>
    </row>
    <row r="105" spans="12:14" ht="15.75" customHeight="1" x14ac:dyDescent="0.2">
      <c r="L105" s="309"/>
      <c r="M105" s="310"/>
      <c r="N105" s="310"/>
    </row>
    <row r="106" spans="12:14" ht="15.75" customHeight="1" x14ac:dyDescent="0.2">
      <c r="L106" s="309"/>
      <c r="M106" s="310"/>
      <c r="N106" s="310"/>
    </row>
    <row r="107" spans="12:14" ht="15.75" customHeight="1" x14ac:dyDescent="0.2">
      <c r="L107" s="309"/>
      <c r="M107" s="310"/>
      <c r="N107" s="310"/>
    </row>
    <row r="108" spans="12:14" ht="15.75" customHeight="1" x14ac:dyDescent="0.2">
      <c r="L108" s="309"/>
      <c r="M108" s="310"/>
      <c r="N108" s="310"/>
    </row>
    <row r="109" spans="12:14" ht="15.75" customHeight="1" x14ac:dyDescent="0.2">
      <c r="L109" s="309"/>
      <c r="M109" s="310"/>
      <c r="N109" s="310"/>
    </row>
    <row r="110" spans="12:14" ht="15.75" customHeight="1" x14ac:dyDescent="0.2">
      <c r="L110" s="309"/>
      <c r="M110" s="310"/>
      <c r="N110" s="310"/>
    </row>
    <row r="111" spans="12:14" ht="15.75" customHeight="1" x14ac:dyDescent="0.2">
      <c r="L111" s="309"/>
      <c r="M111" s="310"/>
      <c r="N111" s="310"/>
    </row>
    <row r="112" spans="12:14" ht="15.75" customHeight="1" x14ac:dyDescent="0.2">
      <c r="L112" s="309"/>
      <c r="M112" s="310"/>
      <c r="N112" s="310"/>
    </row>
    <row r="113" spans="12:14" ht="15.75" customHeight="1" x14ac:dyDescent="0.2">
      <c r="L113" s="309"/>
      <c r="M113" s="310"/>
      <c r="N113" s="310"/>
    </row>
    <row r="114" spans="12:14" ht="15.75" customHeight="1" x14ac:dyDescent="0.2">
      <c r="L114" s="309"/>
      <c r="M114" s="310"/>
      <c r="N114" s="310"/>
    </row>
    <row r="115" spans="12:14" ht="15.75" customHeight="1" x14ac:dyDescent="0.2">
      <c r="L115" s="309"/>
      <c r="M115" s="310"/>
      <c r="N115" s="310"/>
    </row>
    <row r="116" spans="12:14" ht="15.75" customHeight="1" x14ac:dyDescent="0.2">
      <c r="L116" s="309"/>
      <c r="M116" s="310"/>
      <c r="N116" s="310"/>
    </row>
    <row r="117" spans="12:14" ht="15.75" customHeight="1" x14ac:dyDescent="0.2">
      <c r="L117" s="309"/>
      <c r="M117" s="310"/>
      <c r="N117" s="310"/>
    </row>
    <row r="118" spans="12:14" ht="15.75" customHeight="1" x14ac:dyDescent="0.2">
      <c r="L118" s="309"/>
      <c r="M118" s="310"/>
      <c r="N118" s="310"/>
    </row>
    <row r="119" spans="12:14" ht="15.75" customHeight="1" x14ac:dyDescent="0.2">
      <c r="L119" s="309"/>
      <c r="M119" s="310"/>
      <c r="N119" s="310"/>
    </row>
    <row r="120" spans="12:14" ht="15.75" customHeight="1" x14ac:dyDescent="0.2">
      <c r="L120" s="309"/>
      <c r="M120" s="310"/>
      <c r="N120" s="310"/>
    </row>
    <row r="121" spans="12:14" ht="15.75" customHeight="1" x14ac:dyDescent="0.2">
      <c r="L121" s="309"/>
      <c r="M121" s="310"/>
      <c r="N121" s="310"/>
    </row>
    <row r="122" spans="12:14" ht="15.75" customHeight="1" x14ac:dyDescent="0.2">
      <c r="L122" s="309"/>
      <c r="M122" s="310"/>
      <c r="N122" s="310"/>
    </row>
    <row r="123" spans="12:14" ht="15.75" customHeight="1" x14ac:dyDescent="0.2">
      <c r="L123" s="309"/>
      <c r="M123" s="310"/>
      <c r="N123" s="310"/>
    </row>
    <row r="124" spans="12:14" ht="15.75" customHeight="1" x14ac:dyDescent="0.2">
      <c r="L124" s="309"/>
      <c r="M124" s="310"/>
      <c r="N124" s="310"/>
    </row>
    <row r="125" spans="12:14" ht="15.75" customHeight="1" x14ac:dyDescent="0.2">
      <c r="L125" s="309"/>
      <c r="M125" s="310"/>
      <c r="N125" s="310"/>
    </row>
    <row r="126" spans="12:14" ht="15.75" customHeight="1" x14ac:dyDescent="0.2">
      <c r="L126" s="309"/>
      <c r="M126" s="310"/>
      <c r="N126" s="310"/>
    </row>
    <row r="127" spans="12:14" ht="15.75" customHeight="1" x14ac:dyDescent="0.2">
      <c r="L127" s="309"/>
      <c r="M127" s="310"/>
      <c r="N127" s="310"/>
    </row>
    <row r="128" spans="12:14" ht="15.75" customHeight="1" x14ac:dyDescent="0.2">
      <c r="L128" s="309"/>
      <c r="M128" s="310"/>
      <c r="N128" s="310"/>
    </row>
    <row r="129" spans="12:14" ht="15.75" customHeight="1" x14ac:dyDescent="0.2">
      <c r="L129" s="309"/>
      <c r="M129" s="310"/>
      <c r="N129" s="310"/>
    </row>
    <row r="130" spans="12:14" ht="15.75" customHeight="1" x14ac:dyDescent="0.2">
      <c r="L130" s="309"/>
      <c r="M130" s="310"/>
      <c r="N130" s="310"/>
    </row>
    <row r="131" spans="12:14" ht="15.75" customHeight="1" x14ac:dyDescent="0.2">
      <c r="L131" s="309"/>
      <c r="M131" s="310"/>
      <c r="N131" s="310"/>
    </row>
    <row r="132" spans="12:14" ht="15.75" customHeight="1" x14ac:dyDescent="0.2">
      <c r="L132" s="309"/>
      <c r="M132" s="310"/>
      <c r="N132" s="310"/>
    </row>
    <row r="133" spans="12:14" ht="15.75" customHeight="1" x14ac:dyDescent="0.2">
      <c r="L133" s="309"/>
      <c r="M133" s="310"/>
      <c r="N133" s="310"/>
    </row>
    <row r="134" spans="12:14" ht="15.75" customHeight="1" x14ac:dyDescent="0.2">
      <c r="L134" s="309"/>
      <c r="M134" s="310"/>
      <c r="N134" s="310"/>
    </row>
    <row r="135" spans="12:14" ht="15.75" customHeight="1" x14ac:dyDescent="0.2">
      <c r="L135" s="309"/>
      <c r="M135" s="310"/>
      <c r="N135" s="310"/>
    </row>
    <row r="136" spans="12:14" ht="15.75" customHeight="1" x14ac:dyDescent="0.2">
      <c r="L136" s="309"/>
      <c r="M136" s="310"/>
      <c r="N136" s="310"/>
    </row>
    <row r="137" spans="12:14" ht="15.75" customHeight="1" x14ac:dyDescent="0.2">
      <c r="L137" s="309"/>
      <c r="M137" s="310"/>
      <c r="N137" s="310"/>
    </row>
    <row r="138" spans="12:14" ht="15.75" customHeight="1" x14ac:dyDescent="0.2">
      <c r="L138" s="309"/>
      <c r="M138" s="310"/>
      <c r="N138" s="310"/>
    </row>
    <row r="139" spans="12:14" ht="15.75" customHeight="1" x14ac:dyDescent="0.2">
      <c r="L139" s="309"/>
      <c r="M139" s="310"/>
      <c r="N139" s="310"/>
    </row>
    <row r="140" spans="12:14" ht="15.75" customHeight="1" x14ac:dyDescent="0.2">
      <c r="L140" s="309"/>
      <c r="M140" s="310"/>
      <c r="N140" s="310"/>
    </row>
    <row r="141" spans="12:14" ht="15.75" customHeight="1" x14ac:dyDescent="0.2">
      <c r="L141" s="309"/>
      <c r="M141" s="310"/>
      <c r="N141" s="310"/>
    </row>
    <row r="142" spans="12:14" ht="15.75" customHeight="1" x14ac:dyDescent="0.2">
      <c r="L142" s="309"/>
      <c r="M142" s="310"/>
      <c r="N142" s="310"/>
    </row>
    <row r="143" spans="12:14" ht="15.75" customHeight="1" x14ac:dyDescent="0.2">
      <c r="L143" s="309"/>
      <c r="M143" s="310"/>
      <c r="N143" s="310"/>
    </row>
    <row r="144" spans="12:14" ht="15.75" customHeight="1" x14ac:dyDescent="0.2">
      <c r="L144" s="309"/>
      <c r="M144" s="310"/>
      <c r="N144" s="310"/>
    </row>
    <row r="145" spans="12:14" ht="15.75" customHeight="1" x14ac:dyDescent="0.2">
      <c r="L145" s="309"/>
      <c r="M145" s="310"/>
      <c r="N145" s="310"/>
    </row>
    <row r="146" spans="12:14" ht="15.75" customHeight="1" x14ac:dyDescent="0.2">
      <c r="L146" s="309"/>
      <c r="M146" s="310"/>
      <c r="N146" s="310"/>
    </row>
    <row r="147" spans="12:14" ht="15.75" customHeight="1" x14ac:dyDescent="0.2">
      <c r="L147" s="309"/>
      <c r="M147" s="310"/>
      <c r="N147" s="310"/>
    </row>
    <row r="148" spans="12:14" ht="15.75" customHeight="1" x14ac:dyDescent="0.2">
      <c r="L148" s="309"/>
      <c r="M148" s="310"/>
      <c r="N148" s="310"/>
    </row>
    <row r="149" spans="12:14" ht="15.75" customHeight="1" x14ac:dyDescent="0.2">
      <c r="L149" s="309"/>
      <c r="M149" s="310"/>
      <c r="N149" s="310"/>
    </row>
    <row r="150" spans="12:14" ht="15.75" customHeight="1" x14ac:dyDescent="0.2">
      <c r="L150" s="309"/>
      <c r="M150" s="310"/>
      <c r="N150" s="310"/>
    </row>
    <row r="151" spans="12:14" ht="15.75" customHeight="1" x14ac:dyDescent="0.2">
      <c r="L151" s="309"/>
      <c r="M151" s="310"/>
      <c r="N151" s="310"/>
    </row>
    <row r="152" spans="12:14" ht="15.75" customHeight="1" x14ac:dyDescent="0.2">
      <c r="L152" s="309"/>
      <c r="M152" s="310"/>
      <c r="N152" s="310"/>
    </row>
    <row r="153" spans="12:14" ht="15.75" customHeight="1" x14ac:dyDescent="0.2">
      <c r="L153" s="309"/>
      <c r="M153" s="310"/>
      <c r="N153" s="310"/>
    </row>
    <row r="154" spans="12:14" ht="15.75" customHeight="1" x14ac:dyDescent="0.2">
      <c r="L154" s="309"/>
      <c r="M154" s="310"/>
      <c r="N154" s="310"/>
    </row>
    <row r="155" spans="12:14" ht="15.75" customHeight="1" x14ac:dyDescent="0.2">
      <c r="L155" s="309"/>
      <c r="M155" s="310"/>
      <c r="N155" s="310"/>
    </row>
    <row r="156" spans="12:14" ht="15.75" customHeight="1" x14ac:dyDescent="0.2">
      <c r="L156" s="309"/>
      <c r="M156" s="310"/>
      <c r="N156" s="310"/>
    </row>
    <row r="157" spans="12:14" ht="15.75" customHeight="1" x14ac:dyDescent="0.2">
      <c r="L157" s="309"/>
      <c r="M157" s="310"/>
      <c r="N157" s="310"/>
    </row>
    <row r="158" spans="12:14" ht="15.75" customHeight="1" x14ac:dyDescent="0.2">
      <c r="L158" s="309"/>
      <c r="M158" s="310"/>
      <c r="N158" s="310"/>
    </row>
    <row r="159" spans="12:14" ht="15.75" customHeight="1" x14ac:dyDescent="0.2">
      <c r="L159" s="309"/>
      <c r="M159" s="310"/>
      <c r="N159" s="310"/>
    </row>
    <row r="160" spans="12:14" ht="15.75" customHeight="1" x14ac:dyDescent="0.2">
      <c r="L160" s="309"/>
      <c r="M160" s="310"/>
      <c r="N160" s="310"/>
    </row>
    <row r="161" spans="12:14" ht="15.75" customHeight="1" x14ac:dyDescent="0.2">
      <c r="L161" s="309"/>
      <c r="M161" s="310"/>
      <c r="N161" s="310"/>
    </row>
    <row r="162" spans="12:14" ht="15.75" customHeight="1" x14ac:dyDescent="0.2">
      <c r="L162" s="309"/>
      <c r="M162" s="310"/>
      <c r="N162" s="310"/>
    </row>
    <row r="163" spans="12:14" ht="15.75" customHeight="1" x14ac:dyDescent="0.2">
      <c r="L163" s="309"/>
      <c r="M163" s="310"/>
      <c r="N163" s="310"/>
    </row>
    <row r="164" spans="12:14" ht="15.75" customHeight="1" x14ac:dyDescent="0.2">
      <c r="L164" s="309"/>
      <c r="M164" s="310"/>
      <c r="N164" s="310"/>
    </row>
    <row r="165" spans="12:14" ht="15.75" customHeight="1" x14ac:dyDescent="0.2">
      <c r="L165" s="309"/>
      <c r="M165" s="310"/>
      <c r="N165" s="310"/>
    </row>
    <row r="166" spans="12:14" ht="15.75" customHeight="1" x14ac:dyDescent="0.2">
      <c r="L166" s="309"/>
      <c r="M166" s="310"/>
      <c r="N166" s="310"/>
    </row>
    <row r="167" spans="12:14" ht="15.75" customHeight="1" x14ac:dyDescent="0.2">
      <c r="L167" s="309"/>
      <c r="M167" s="310"/>
      <c r="N167" s="310"/>
    </row>
    <row r="168" spans="12:14" ht="15.75" customHeight="1" x14ac:dyDescent="0.2">
      <c r="L168" s="309"/>
      <c r="M168" s="310"/>
      <c r="N168" s="310"/>
    </row>
    <row r="169" spans="12:14" ht="15.75" customHeight="1" x14ac:dyDescent="0.2">
      <c r="L169" s="309"/>
      <c r="M169" s="310"/>
      <c r="N169" s="310"/>
    </row>
    <row r="170" spans="12:14" ht="15.75" customHeight="1" x14ac:dyDescent="0.2">
      <c r="L170" s="309"/>
      <c r="M170" s="310"/>
      <c r="N170" s="310"/>
    </row>
    <row r="171" spans="12:14" ht="15.75" customHeight="1" x14ac:dyDescent="0.2">
      <c r="L171" s="309"/>
      <c r="M171" s="310"/>
      <c r="N171" s="310"/>
    </row>
    <row r="172" spans="12:14" ht="15.75" customHeight="1" x14ac:dyDescent="0.2">
      <c r="L172" s="309"/>
      <c r="M172" s="310"/>
      <c r="N172" s="310"/>
    </row>
    <row r="173" spans="12:14" ht="15.75" customHeight="1" x14ac:dyDescent="0.2">
      <c r="L173" s="309"/>
      <c r="M173" s="310"/>
      <c r="N173" s="310"/>
    </row>
    <row r="174" spans="12:14" ht="15.75" customHeight="1" x14ac:dyDescent="0.2">
      <c r="L174" s="309"/>
      <c r="M174" s="310"/>
      <c r="N174" s="310"/>
    </row>
    <row r="175" spans="12:14" ht="15.75" customHeight="1" x14ac:dyDescent="0.2">
      <c r="L175" s="309"/>
      <c r="M175" s="310"/>
      <c r="N175" s="310"/>
    </row>
    <row r="176" spans="12:14" ht="15.75" customHeight="1" x14ac:dyDescent="0.2">
      <c r="L176" s="309"/>
      <c r="M176" s="310"/>
      <c r="N176" s="310"/>
    </row>
    <row r="177" spans="12:14" ht="15.75" customHeight="1" x14ac:dyDescent="0.2">
      <c r="L177" s="309"/>
      <c r="M177" s="310"/>
      <c r="N177" s="310"/>
    </row>
    <row r="178" spans="12:14" ht="15.75" customHeight="1" x14ac:dyDescent="0.2">
      <c r="L178" s="309"/>
      <c r="M178" s="310"/>
      <c r="N178" s="310"/>
    </row>
    <row r="179" spans="12:14" ht="15.75" customHeight="1" x14ac:dyDescent="0.2">
      <c r="L179" s="309"/>
      <c r="M179" s="310"/>
      <c r="N179" s="310"/>
    </row>
    <row r="180" spans="12:14" ht="15.75" customHeight="1" x14ac:dyDescent="0.2">
      <c r="L180" s="309"/>
      <c r="M180" s="310"/>
      <c r="N180" s="310"/>
    </row>
    <row r="181" spans="12:14" ht="15.75" customHeight="1" x14ac:dyDescent="0.2">
      <c r="L181" s="309"/>
      <c r="M181" s="310"/>
      <c r="N181" s="310"/>
    </row>
    <row r="182" spans="12:14" ht="15.75" customHeight="1" x14ac:dyDescent="0.2">
      <c r="L182" s="309"/>
      <c r="M182" s="310"/>
      <c r="N182" s="310"/>
    </row>
    <row r="183" spans="12:14" ht="15.75" customHeight="1" x14ac:dyDescent="0.2">
      <c r="L183" s="309"/>
      <c r="M183" s="310"/>
      <c r="N183" s="310"/>
    </row>
    <row r="184" spans="12:14" ht="15.75" customHeight="1" x14ac:dyDescent="0.2">
      <c r="L184" s="309"/>
      <c r="M184" s="310"/>
      <c r="N184" s="310"/>
    </row>
    <row r="185" spans="12:14" ht="15.75" customHeight="1" x14ac:dyDescent="0.2">
      <c r="L185" s="309"/>
      <c r="M185" s="310"/>
      <c r="N185" s="310"/>
    </row>
    <row r="186" spans="12:14" ht="15.75" customHeight="1" x14ac:dyDescent="0.2">
      <c r="L186" s="309"/>
      <c r="M186" s="310"/>
      <c r="N186" s="310"/>
    </row>
    <row r="187" spans="12:14" ht="15.75" customHeight="1" x14ac:dyDescent="0.2">
      <c r="L187" s="309"/>
      <c r="M187" s="310"/>
      <c r="N187" s="310"/>
    </row>
    <row r="188" spans="12:14" ht="15.75" customHeight="1" x14ac:dyDescent="0.2">
      <c r="L188" s="309"/>
      <c r="M188" s="310"/>
      <c r="N188" s="310"/>
    </row>
    <row r="189" spans="12:14" ht="15.75" customHeight="1" x14ac:dyDescent="0.2">
      <c r="L189" s="309"/>
      <c r="M189" s="310"/>
      <c r="N189" s="310"/>
    </row>
    <row r="190" spans="12:14" ht="15.75" customHeight="1" x14ac:dyDescent="0.2">
      <c r="L190" s="309"/>
      <c r="M190" s="310"/>
      <c r="N190" s="310"/>
    </row>
    <row r="191" spans="12:14" ht="15.75" customHeight="1" x14ac:dyDescent="0.2">
      <c r="L191" s="309"/>
      <c r="M191" s="310"/>
      <c r="N191" s="310"/>
    </row>
    <row r="192" spans="12:14" ht="15.75" customHeight="1" x14ac:dyDescent="0.2">
      <c r="L192" s="309"/>
      <c r="M192" s="310"/>
      <c r="N192" s="310"/>
    </row>
    <row r="193" spans="12:14" ht="15.75" customHeight="1" x14ac:dyDescent="0.2">
      <c r="L193" s="309"/>
      <c r="M193" s="310"/>
      <c r="N193" s="310"/>
    </row>
    <row r="194" spans="12:14" ht="15.75" customHeight="1" x14ac:dyDescent="0.2">
      <c r="L194" s="309"/>
      <c r="M194" s="310"/>
      <c r="N194" s="310"/>
    </row>
    <row r="195" spans="12:14" ht="15.75" customHeight="1" x14ac:dyDescent="0.2">
      <c r="L195" s="309"/>
      <c r="M195" s="310"/>
      <c r="N195" s="310"/>
    </row>
    <row r="196" spans="12:14" ht="15.75" customHeight="1" x14ac:dyDescent="0.2">
      <c r="L196" s="309"/>
      <c r="M196" s="310"/>
      <c r="N196" s="310"/>
    </row>
    <row r="197" spans="12:14" ht="15.75" customHeight="1" x14ac:dyDescent="0.2">
      <c r="L197" s="309"/>
      <c r="M197" s="310"/>
      <c r="N197" s="310"/>
    </row>
    <row r="198" spans="12:14" ht="15.75" customHeight="1" x14ac:dyDescent="0.2">
      <c r="L198" s="309"/>
      <c r="M198" s="310"/>
      <c r="N198" s="310"/>
    </row>
    <row r="199" spans="12:14" ht="15.75" customHeight="1" x14ac:dyDescent="0.2">
      <c r="L199" s="309"/>
      <c r="M199" s="310"/>
      <c r="N199" s="310"/>
    </row>
    <row r="200" spans="12:14" ht="15.75" customHeight="1" x14ac:dyDescent="0.2">
      <c r="L200" s="309"/>
      <c r="M200" s="310"/>
      <c r="N200" s="310"/>
    </row>
    <row r="201" spans="12:14" ht="15.75" customHeight="1" x14ac:dyDescent="0.2">
      <c r="L201" s="309"/>
      <c r="M201" s="310"/>
      <c r="N201" s="310"/>
    </row>
    <row r="202" spans="12:14" ht="15.75" customHeight="1" x14ac:dyDescent="0.2">
      <c r="L202" s="309"/>
      <c r="M202" s="310"/>
      <c r="N202" s="310"/>
    </row>
    <row r="203" spans="12:14" ht="15.75" customHeight="1" x14ac:dyDescent="0.2">
      <c r="L203" s="309"/>
      <c r="M203" s="310"/>
      <c r="N203" s="310"/>
    </row>
    <row r="204" spans="12:14" ht="15.75" customHeight="1" x14ac:dyDescent="0.2">
      <c r="L204" s="309"/>
      <c r="M204" s="310"/>
      <c r="N204" s="310"/>
    </row>
    <row r="205" spans="12:14" ht="15.75" customHeight="1" x14ac:dyDescent="0.2">
      <c r="L205" s="309"/>
      <c r="M205" s="310"/>
      <c r="N205" s="310"/>
    </row>
    <row r="206" spans="12:14" ht="15.75" customHeight="1" x14ac:dyDescent="0.2">
      <c r="L206" s="309"/>
      <c r="M206" s="310"/>
      <c r="N206" s="310"/>
    </row>
    <row r="207" spans="12:14" ht="15.75" customHeight="1" x14ac:dyDescent="0.2">
      <c r="L207" s="309"/>
      <c r="M207" s="310"/>
      <c r="N207" s="310"/>
    </row>
    <row r="208" spans="12:14" ht="15.75" customHeight="1" x14ac:dyDescent="0.2">
      <c r="L208" s="309"/>
      <c r="M208" s="310"/>
      <c r="N208" s="310"/>
    </row>
    <row r="209" spans="12:14" ht="15.75" customHeight="1" x14ac:dyDescent="0.2">
      <c r="L209" s="309"/>
      <c r="M209" s="310"/>
      <c r="N209" s="310"/>
    </row>
    <row r="210" spans="12:14" ht="15.75" customHeight="1" x14ac:dyDescent="0.2">
      <c r="L210" s="309"/>
      <c r="M210" s="310"/>
      <c r="N210" s="310"/>
    </row>
    <row r="211" spans="12:14" ht="15.75" customHeight="1" x14ac:dyDescent="0.2">
      <c r="L211" s="309"/>
      <c r="M211" s="310"/>
      <c r="N211" s="310"/>
    </row>
    <row r="212" spans="12:14" ht="15.75" customHeight="1" x14ac:dyDescent="0.2">
      <c r="L212" s="309"/>
      <c r="M212" s="310"/>
      <c r="N212" s="310"/>
    </row>
    <row r="213" spans="12:14" ht="15.75" customHeight="1" x14ac:dyDescent="0.2">
      <c r="L213" s="309"/>
      <c r="M213" s="310"/>
      <c r="N213" s="310"/>
    </row>
    <row r="214" spans="12:14" ht="15.75" customHeight="1" x14ac:dyDescent="0.2">
      <c r="L214" s="309"/>
      <c r="M214" s="310"/>
      <c r="N214" s="310"/>
    </row>
    <row r="215" spans="12:14" ht="15.75" customHeight="1" x14ac:dyDescent="0.2">
      <c r="L215" s="309"/>
      <c r="M215" s="310"/>
      <c r="N215" s="310"/>
    </row>
    <row r="216" spans="12:14" ht="15.75" customHeight="1" x14ac:dyDescent="0.2">
      <c r="L216" s="309"/>
      <c r="M216" s="310"/>
      <c r="N216" s="310"/>
    </row>
    <row r="217" spans="12:14" ht="15.75" customHeight="1" x14ac:dyDescent="0.2">
      <c r="L217" s="309"/>
      <c r="M217" s="310"/>
      <c r="N217" s="310"/>
    </row>
    <row r="218" spans="12:14" ht="15.75" customHeight="1" x14ac:dyDescent="0.2">
      <c r="L218" s="309"/>
      <c r="M218" s="310"/>
      <c r="N218" s="310"/>
    </row>
    <row r="219" spans="12:14" ht="15.75" customHeight="1" x14ac:dyDescent="0.2">
      <c r="L219" s="309"/>
      <c r="M219" s="310"/>
      <c r="N219" s="310"/>
    </row>
    <row r="220" spans="12:14" ht="15.75" customHeight="1" x14ac:dyDescent="0.2">
      <c r="L220" s="309"/>
      <c r="M220" s="310"/>
      <c r="N220" s="310"/>
    </row>
    <row r="221" spans="12:14" ht="15.75" customHeight="1" x14ac:dyDescent="0.2">
      <c r="L221" s="309"/>
      <c r="M221" s="310"/>
      <c r="N221" s="310"/>
    </row>
    <row r="222" spans="12:14" ht="15.75" customHeight="1" x14ac:dyDescent="0.2">
      <c r="L222" s="309"/>
      <c r="M222" s="310"/>
      <c r="N222" s="310"/>
    </row>
    <row r="223" spans="12:14" ht="15.75" customHeight="1" x14ac:dyDescent="0.2">
      <c r="L223" s="309"/>
      <c r="M223" s="310"/>
      <c r="N223" s="310"/>
    </row>
    <row r="224" spans="12:14" ht="15.75" customHeight="1" x14ac:dyDescent="0.2">
      <c r="L224" s="309"/>
      <c r="M224" s="310"/>
      <c r="N224" s="310"/>
    </row>
    <row r="225" spans="12:14" ht="15.75" customHeight="1" x14ac:dyDescent="0.2">
      <c r="L225" s="309"/>
      <c r="M225" s="310"/>
      <c r="N225" s="310"/>
    </row>
    <row r="226" spans="12:14" ht="15.75" customHeight="1" x14ac:dyDescent="0.2">
      <c r="L226" s="309"/>
      <c r="M226" s="310"/>
      <c r="N226" s="310"/>
    </row>
    <row r="227" spans="12:14" ht="15.75" customHeight="1" x14ac:dyDescent="0.2">
      <c r="L227" s="309"/>
      <c r="M227" s="310"/>
      <c r="N227" s="310"/>
    </row>
    <row r="228" spans="12:14" ht="15.75" customHeight="1" x14ac:dyDescent="0.2">
      <c r="L228" s="309"/>
      <c r="M228" s="310"/>
      <c r="N228" s="310"/>
    </row>
    <row r="229" spans="12:14" ht="15.75" customHeight="1" x14ac:dyDescent="0.2">
      <c r="L229" s="309"/>
      <c r="M229" s="310"/>
      <c r="N229" s="310"/>
    </row>
    <row r="230" spans="12:14" ht="15.75" customHeight="1" x14ac:dyDescent="0.2">
      <c r="L230" s="309"/>
      <c r="M230" s="310"/>
      <c r="N230" s="310"/>
    </row>
    <row r="231" spans="12:14" ht="15.75" customHeight="1" x14ac:dyDescent="0.2">
      <c r="L231" s="309"/>
      <c r="M231" s="310"/>
      <c r="N231" s="310"/>
    </row>
    <row r="232" spans="12:14" ht="15.75" customHeight="1" x14ac:dyDescent="0.2">
      <c r="L232" s="309"/>
      <c r="M232" s="310"/>
      <c r="N232" s="310"/>
    </row>
    <row r="233" spans="12:14" ht="15.75" customHeight="1" x14ac:dyDescent="0.2">
      <c r="L233" s="309"/>
      <c r="M233" s="310"/>
      <c r="N233" s="310"/>
    </row>
    <row r="234" spans="12:14" ht="15.75" customHeight="1" x14ac:dyDescent="0.2">
      <c r="L234" s="309"/>
      <c r="M234" s="310"/>
      <c r="N234" s="310"/>
    </row>
    <row r="235" spans="12:14" ht="15.75" customHeight="1" x14ac:dyDescent="0.2">
      <c r="L235" s="309"/>
      <c r="M235" s="310"/>
      <c r="N235" s="310"/>
    </row>
    <row r="236" spans="12:14" ht="15.75" customHeight="1" x14ac:dyDescent="0.2">
      <c r="L236" s="309"/>
      <c r="M236" s="310"/>
      <c r="N236" s="310"/>
    </row>
    <row r="237" spans="12:14" ht="15.75" customHeight="1" x14ac:dyDescent="0.2">
      <c r="L237" s="309"/>
      <c r="M237" s="310"/>
      <c r="N237" s="310"/>
    </row>
    <row r="238" spans="12:14" ht="15.75" customHeight="1" x14ac:dyDescent="0.2">
      <c r="L238" s="309"/>
      <c r="M238" s="310"/>
      <c r="N238" s="310"/>
    </row>
    <row r="239" spans="12:14" ht="15.75" customHeight="1" x14ac:dyDescent="0.2">
      <c r="L239" s="309"/>
      <c r="M239" s="310"/>
      <c r="N239" s="310"/>
    </row>
    <row r="240" spans="12:14" ht="15.75" customHeight="1" x14ac:dyDescent="0.2">
      <c r="L240" s="309"/>
      <c r="M240" s="310"/>
      <c r="N240" s="310"/>
    </row>
    <row r="241" spans="12:14" ht="15.75" customHeight="1" x14ac:dyDescent="0.2">
      <c r="L241" s="309"/>
      <c r="M241" s="310"/>
      <c r="N241" s="310"/>
    </row>
    <row r="242" spans="12:14" ht="15.75" customHeight="1" x14ac:dyDescent="0.2">
      <c r="L242" s="309"/>
      <c r="M242" s="310"/>
      <c r="N242" s="310"/>
    </row>
    <row r="243" spans="12:14" ht="15.75" customHeight="1" x14ac:dyDescent="0.2">
      <c r="L243" s="309"/>
      <c r="M243" s="310"/>
      <c r="N243" s="310"/>
    </row>
    <row r="244" spans="12:14" ht="15.75" customHeight="1" x14ac:dyDescent="0.2">
      <c r="L244" s="309"/>
      <c r="M244" s="310"/>
      <c r="N244" s="310"/>
    </row>
    <row r="245" spans="12:14" ht="15.75" customHeight="1" x14ac:dyDescent="0.2">
      <c r="L245" s="309"/>
      <c r="M245" s="310"/>
      <c r="N245" s="310"/>
    </row>
    <row r="246" spans="12:14" ht="15.75" customHeight="1" x14ac:dyDescent="0.2">
      <c r="L246" s="309"/>
      <c r="M246" s="310"/>
      <c r="N246" s="310"/>
    </row>
    <row r="247" spans="12:14" ht="15.75" customHeight="1" x14ac:dyDescent="0.2">
      <c r="L247" s="309"/>
      <c r="M247" s="310"/>
      <c r="N247" s="310"/>
    </row>
    <row r="248" spans="12:14" ht="15.75" customHeight="1" x14ac:dyDescent="0.2">
      <c r="L248" s="309"/>
      <c r="M248" s="310"/>
      <c r="N248" s="310"/>
    </row>
    <row r="249" spans="12:14" ht="15.75" customHeight="1" x14ac:dyDescent="0.2">
      <c r="L249" s="309"/>
      <c r="M249" s="310"/>
      <c r="N249" s="310"/>
    </row>
    <row r="250" spans="12:14" ht="15.75" customHeight="1" x14ac:dyDescent="0.2">
      <c r="L250" s="309"/>
      <c r="M250" s="310"/>
      <c r="N250" s="310"/>
    </row>
    <row r="251" spans="12:14" ht="15.75" customHeight="1" x14ac:dyDescent="0.2">
      <c r="L251" s="309"/>
      <c r="M251" s="310"/>
      <c r="N251" s="310"/>
    </row>
    <row r="252" spans="12:14" ht="15.75" customHeight="1" x14ac:dyDescent="0.2">
      <c r="L252" s="309"/>
      <c r="M252" s="310"/>
      <c r="N252" s="310"/>
    </row>
    <row r="253" spans="12:14" ht="15.75" customHeight="1" x14ac:dyDescent="0.2">
      <c r="L253" s="309"/>
      <c r="M253" s="310"/>
      <c r="N253" s="310"/>
    </row>
    <row r="254" spans="12:14" ht="15.75" customHeight="1" x14ac:dyDescent="0.2">
      <c r="L254" s="309"/>
      <c r="M254" s="310"/>
      <c r="N254" s="310"/>
    </row>
    <row r="255" spans="12:14" ht="15.75" customHeight="1" x14ac:dyDescent="0.2">
      <c r="L255" s="309"/>
      <c r="M255" s="310"/>
      <c r="N255" s="310"/>
    </row>
    <row r="256" spans="12:14" ht="15.75" customHeight="1" x14ac:dyDescent="0.2">
      <c r="L256" s="309"/>
      <c r="M256" s="310"/>
      <c r="N256" s="310"/>
    </row>
    <row r="257" spans="12:14" ht="15.75" customHeight="1" x14ac:dyDescent="0.2">
      <c r="L257" s="309"/>
      <c r="M257" s="310"/>
      <c r="N257" s="310"/>
    </row>
    <row r="258" spans="12:14" ht="15.75" customHeight="1" x14ac:dyDescent="0.2">
      <c r="L258" s="309"/>
      <c r="M258" s="310"/>
      <c r="N258" s="310"/>
    </row>
    <row r="259" spans="12:14" ht="15.75" customHeight="1" x14ac:dyDescent="0.2">
      <c r="L259" s="309"/>
      <c r="M259" s="310"/>
      <c r="N259" s="310"/>
    </row>
    <row r="260" spans="12:14" ht="15.75" customHeight="1" x14ac:dyDescent="0.2">
      <c r="L260" s="309"/>
      <c r="M260" s="310"/>
      <c r="N260" s="310"/>
    </row>
    <row r="261" spans="12:14" ht="15.75" customHeight="1" x14ac:dyDescent="0.2">
      <c r="L261" s="309"/>
      <c r="M261" s="310"/>
      <c r="N261" s="310"/>
    </row>
    <row r="262" spans="12:14" ht="15.75" customHeight="1" x14ac:dyDescent="0.2">
      <c r="L262" s="309"/>
      <c r="M262" s="310"/>
      <c r="N262" s="310"/>
    </row>
    <row r="263" spans="12:14" ht="15.75" customHeight="1" x14ac:dyDescent="0.2">
      <c r="L263" s="309"/>
      <c r="M263" s="310"/>
      <c r="N263" s="310"/>
    </row>
    <row r="264" spans="12:14" ht="15.75" customHeight="1" x14ac:dyDescent="0.2">
      <c r="L264" s="309"/>
      <c r="M264" s="310"/>
      <c r="N264" s="310"/>
    </row>
    <row r="265" spans="12:14" ht="15.75" customHeight="1" x14ac:dyDescent="0.2">
      <c r="L265" s="309"/>
      <c r="M265" s="310"/>
      <c r="N265" s="310"/>
    </row>
    <row r="266" spans="12:14" ht="15.75" customHeight="1" x14ac:dyDescent="0.2">
      <c r="L266" s="309"/>
      <c r="M266" s="310"/>
      <c r="N266" s="310"/>
    </row>
    <row r="267" spans="12:14" ht="15.75" customHeight="1" x14ac:dyDescent="0.2">
      <c r="L267" s="309"/>
      <c r="M267" s="310"/>
      <c r="N267" s="310"/>
    </row>
    <row r="268" spans="12:14" ht="15.75" customHeight="1" x14ac:dyDescent="0.2">
      <c r="L268" s="309"/>
      <c r="M268" s="310"/>
      <c r="N268" s="310"/>
    </row>
    <row r="269" spans="12:14" ht="15.75" customHeight="1" x14ac:dyDescent="0.2">
      <c r="L269" s="309"/>
      <c r="M269" s="310"/>
      <c r="N269" s="310"/>
    </row>
    <row r="270" spans="12:14" ht="15.75" customHeight="1" x14ac:dyDescent="0.2">
      <c r="L270" s="309"/>
      <c r="M270" s="310"/>
      <c r="N270" s="310"/>
    </row>
    <row r="271" spans="12:14" ht="15.75" customHeight="1" x14ac:dyDescent="0.2">
      <c r="L271" s="309"/>
      <c r="M271" s="310"/>
      <c r="N271" s="310"/>
    </row>
    <row r="272" spans="12:14" ht="15.75" customHeight="1" x14ac:dyDescent="0.2">
      <c r="L272" s="309"/>
      <c r="M272" s="310"/>
      <c r="N272" s="310"/>
    </row>
    <row r="273" spans="12:14" ht="15.75" customHeight="1" x14ac:dyDescent="0.2">
      <c r="L273" s="309"/>
      <c r="M273" s="310"/>
      <c r="N273" s="310"/>
    </row>
    <row r="274" spans="12:14" ht="15.75" customHeight="1" x14ac:dyDescent="0.2">
      <c r="L274" s="309"/>
      <c r="M274" s="310"/>
      <c r="N274" s="310"/>
    </row>
    <row r="275" spans="12:14" ht="15.75" customHeight="1" x14ac:dyDescent="0.2">
      <c r="L275" s="309"/>
      <c r="M275" s="310"/>
      <c r="N275" s="310"/>
    </row>
    <row r="276" spans="12:14" ht="15.75" customHeight="1" x14ac:dyDescent="0.2">
      <c r="L276" s="309"/>
      <c r="M276" s="310"/>
      <c r="N276" s="310"/>
    </row>
    <row r="277" spans="12:14" ht="15.75" customHeight="1" x14ac:dyDescent="0.2">
      <c r="L277" s="309"/>
      <c r="M277" s="310"/>
      <c r="N277" s="310"/>
    </row>
    <row r="278" spans="12:14" ht="15.75" customHeight="1" x14ac:dyDescent="0.2">
      <c r="L278" s="309"/>
      <c r="M278" s="310"/>
      <c r="N278" s="310"/>
    </row>
    <row r="279" spans="12:14" ht="15.75" customHeight="1" x14ac:dyDescent="0.2">
      <c r="L279" s="309"/>
      <c r="M279" s="310"/>
      <c r="N279" s="310"/>
    </row>
    <row r="280" spans="12:14" ht="15.75" customHeight="1" x14ac:dyDescent="0.2">
      <c r="L280" s="309"/>
      <c r="M280" s="310"/>
      <c r="N280" s="310"/>
    </row>
    <row r="281" spans="12:14" ht="15.75" customHeight="1" x14ac:dyDescent="0.2">
      <c r="L281" s="309"/>
      <c r="M281" s="310"/>
      <c r="N281" s="310"/>
    </row>
    <row r="282" spans="12:14" ht="15.75" customHeight="1" x14ac:dyDescent="0.2">
      <c r="L282" s="309"/>
      <c r="M282" s="310"/>
      <c r="N282" s="310"/>
    </row>
    <row r="283" spans="12:14" ht="15.75" customHeight="1" x14ac:dyDescent="0.2">
      <c r="L283" s="309"/>
      <c r="M283" s="310"/>
      <c r="N283" s="310"/>
    </row>
    <row r="284" spans="12:14" ht="15.75" customHeight="1" x14ac:dyDescent="0.2">
      <c r="L284" s="309"/>
      <c r="M284" s="310"/>
      <c r="N284" s="310"/>
    </row>
    <row r="285" spans="12:14" ht="15.75" customHeight="1" x14ac:dyDescent="0.2">
      <c r="L285" s="309"/>
      <c r="M285" s="310"/>
      <c r="N285" s="310"/>
    </row>
    <row r="286" spans="12:14" ht="15.75" customHeight="1" x14ac:dyDescent="0.2">
      <c r="L286" s="309"/>
      <c r="M286" s="310"/>
      <c r="N286" s="310"/>
    </row>
    <row r="287" spans="12:14" ht="15.75" customHeight="1" x14ac:dyDescent="0.2">
      <c r="L287" s="309"/>
      <c r="M287" s="310"/>
      <c r="N287" s="310"/>
    </row>
    <row r="288" spans="12:14" ht="15.75" customHeight="1" x14ac:dyDescent="0.2">
      <c r="L288" s="309"/>
      <c r="M288" s="310"/>
      <c r="N288" s="310"/>
    </row>
    <row r="289" spans="12:14" ht="15.75" customHeight="1" x14ac:dyDescent="0.2">
      <c r="L289" s="309"/>
      <c r="M289" s="310"/>
      <c r="N289" s="310"/>
    </row>
    <row r="290" spans="12:14" ht="15.75" customHeight="1" x14ac:dyDescent="0.2">
      <c r="L290" s="309"/>
      <c r="M290" s="310"/>
      <c r="N290" s="310"/>
    </row>
    <row r="291" spans="12:14" ht="15.75" customHeight="1" x14ac:dyDescent="0.2">
      <c r="L291" s="309"/>
      <c r="M291" s="310"/>
      <c r="N291" s="310"/>
    </row>
    <row r="292" spans="12:14" ht="15.75" customHeight="1" x14ac:dyDescent="0.2">
      <c r="L292" s="309"/>
      <c r="M292" s="310"/>
      <c r="N292" s="310"/>
    </row>
    <row r="293" spans="12:14" ht="15.75" customHeight="1" x14ac:dyDescent="0.2">
      <c r="L293" s="309"/>
      <c r="M293" s="310"/>
      <c r="N293" s="310"/>
    </row>
    <row r="294" spans="12:14" ht="15.75" customHeight="1" x14ac:dyDescent="0.2">
      <c r="L294" s="309"/>
      <c r="M294" s="310"/>
      <c r="N294" s="310"/>
    </row>
    <row r="295" spans="12:14" ht="15.75" customHeight="1" x14ac:dyDescent="0.2">
      <c r="L295" s="309"/>
      <c r="M295" s="310"/>
      <c r="N295" s="310"/>
    </row>
    <row r="296" spans="12:14" ht="15.75" customHeight="1" x14ac:dyDescent="0.2">
      <c r="L296" s="309"/>
      <c r="M296" s="310"/>
      <c r="N296" s="310"/>
    </row>
    <row r="297" spans="12:14" ht="15.75" customHeight="1" x14ac:dyDescent="0.2">
      <c r="L297" s="309"/>
      <c r="M297" s="310"/>
      <c r="N297" s="310"/>
    </row>
    <row r="298" spans="12:14" ht="15.75" customHeight="1" x14ac:dyDescent="0.2">
      <c r="L298" s="309"/>
      <c r="M298" s="310"/>
      <c r="N298" s="310"/>
    </row>
    <row r="299" spans="12:14" ht="15.75" customHeight="1" x14ac:dyDescent="0.2">
      <c r="L299" s="309"/>
      <c r="M299" s="310"/>
      <c r="N299" s="310"/>
    </row>
    <row r="300" spans="12:14" ht="15.75" customHeight="1" x14ac:dyDescent="0.2">
      <c r="L300" s="309"/>
      <c r="M300" s="310"/>
      <c r="N300" s="310"/>
    </row>
    <row r="301" spans="12:14" ht="15.75" customHeight="1" x14ac:dyDescent="0.2">
      <c r="L301" s="309"/>
      <c r="M301" s="310"/>
      <c r="N301" s="310"/>
    </row>
    <row r="302" spans="12:14" ht="15.75" customHeight="1" x14ac:dyDescent="0.2">
      <c r="L302" s="309"/>
      <c r="M302" s="310"/>
      <c r="N302" s="310"/>
    </row>
    <row r="303" spans="12:14" ht="15.75" customHeight="1" x14ac:dyDescent="0.2">
      <c r="L303" s="309"/>
      <c r="M303" s="310"/>
      <c r="N303" s="310"/>
    </row>
    <row r="304" spans="12:14" ht="15.75" customHeight="1" x14ac:dyDescent="0.2">
      <c r="L304" s="309"/>
      <c r="M304" s="310"/>
      <c r="N304" s="310"/>
    </row>
    <row r="305" spans="12:14" ht="15.75" customHeight="1" x14ac:dyDescent="0.2">
      <c r="L305" s="309"/>
      <c r="M305" s="310"/>
      <c r="N305" s="310"/>
    </row>
    <row r="306" spans="12:14" ht="15.75" customHeight="1" x14ac:dyDescent="0.2">
      <c r="L306" s="309"/>
      <c r="M306" s="310"/>
      <c r="N306" s="310"/>
    </row>
    <row r="307" spans="12:14" ht="15.75" customHeight="1" x14ac:dyDescent="0.2">
      <c r="L307" s="309"/>
      <c r="M307" s="310"/>
      <c r="N307" s="310"/>
    </row>
    <row r="308" spans="12:14" ht="15.75" customHeight="1" x14ac:dyDescent="0.2">
      <c r="L308" s="309"/>
      <c r="M308" s="310"/>
      <c r="N308" s="310"/>
    </row>
    <row r="309" spans="12:14" ht="15.75" customHeight="1" x14ac:dyDescent="0.2">
      <c r="L309" s="309"/>
      <c r="M309" s="310"/>
      <c r="N309" s="310"/>
    </row>
    <row r="310" spans="12:14" ht="15.75" customHeight="1" x14ac:dyDescent="0.2">
      <c r="L310" s="309"/>
      <c r="M310" s="310"/>
      <c r="N310" s="310"/>
    </row>
    <row r="311" spans="12:14" ht="15.75" customHeight="1" x14ac:dyDescent="0.2">
      <c r="L311" s="309"/>
      <c r="M311" s="310"/>
      <c r="N311" s="310"/>
    </row>
    <row r="312" spans="12:14" ht="15.75" customHeight="1" x14ac:dyDescent="0.2">
      <c r="L312" s="309"/>
      <c r="M312" s="310"/>
      <c r="N312" s="310"/>
    </row>
    <row r="313" spans="12:14" ht="15.75" customHeight="1" x14ac:dyDescent="0.2">
      <c r="L313" s="309"/>
      <c r="M313" s="310"/>
      <c r="N313" s="310"/>
    </row>
    <row r="314" spans="12:14" ht="15.75" customHeight="1" x14ac:dyDescent="0.2">
      <c r="L314" s="309"/>
      <c r="M314" s="310"/>
      <c r="N314" s="310"/>
    </row>
    <row r="315" spans="12:14" ht="15.75" customHeight="1" x14ac:dyDescent="0.2">
      <c r="L315" s="309"/>
      <c r="M315" s="310"/>
      <c r="N315" s="310"/>
    </row>
    <row r="316" spans="12:14" ht="15.75" customHeight="1" x14ac:dyDescent="0.2">
      <c r="L316" s="309"/>
      <c r="M316" s="310"/>
      <c r="N316" s="310"/>
    </row>
    <row r="317" spans="12:14" ht="15.75" customHeight="1" x14ac:dyDescent="0.2">
      <c r="L317" s="309"/>
      <c r="M317" s="310"/>
      <c r="N317" s="310"/>
    </row>
    <row r="318" spans="12:14" ht="15.75" customHeight="1" x14ac:dyDescent="0.2">
      <c r="L318" s="309"/>
      <c r="M318" s="310"/>
      <c r="N318" s="310"/>
    </row>
    <row r="319" spans="12:14" ht="15.75" customHeight="1" x14ac:dyDescent="0.2">
      <c r="L319" s="309"/>
      <c r="M319" s="310"/>
      <c r="N319" s="310"/>
    </row>
    <row r="320" spans="12:14" ht="15.75" customHeight="1" x14ac:dyDescent="0.2">
      <c r="L320" s="309"/>
      <c r="M320" s="310"/>
      <c r="N320" s="310"/>
    </row>
    <row r="321" spans="12:14" ht="15.75" customHeight="1" x14ac:dyDescent="0.2">
      <c r="L321" s="309"/>
      <c r="M321" s="310"/>
      <c r="N321" s="310"/>
    </row>
    <row r="322" spans="12:14" ht="15.75" customHeight="1" x14ac:dyDescent="0.2">
      <c r="L322" s="309"/>
      <c r="M322" s="310"/>
      <c r="N322" s="310"/>
    </row>
    <row r="323" spans="12:14" ht="15.75" customHeight="1" x14ac:dyDescent="0.2">
      <c r="L323" s="309"/>
      <c r="M323" s="310"/>
      <c r="N323" s="310"/>
    </row>
    <row r="324" spans="12:14" ht="15.75" customHeight="1" x14ac:dyDescent="0.2">
      <c r="L324" s="309"/>
      <c r="M324" s="310"/>
      <c r="N324" s="310"/>
    </row>
    <row r="325" spans="12:14" ht="15.75" customHeight="1" x14ac:dyDescent="0.2">
      <c r="L325" s="309"/>
      <c r="M325" s="310"/>
      <c r="N325" s="310"/>
    </row>
    <row r="326" spans="12:14" ht="15.75" customHeight="1" x14ac:dyDescent="0.2">
      <c r="L326" s="309"/>
      <c r="M326" s="310"/>
      <c r="N326" s="310"/>
    </row>
    <row r="327" spans="12:14" ht="15.75" customHeight="1" x14ac:dyDescent="0.2">
      <c r="L327" s="309"/>
      <c r="M327" s="310"/>
      <c r="N327" s="310"/>
    </row>
    <row r="328" spans="12:14" ht="15.75" customHeight="1" x14ac:dyDescent="0.2">
      <c r="L328" s="309"/>
      <c r="M328" s="310"/>
      <c r="N328" s="310"/>
    </row>
    <row r="329" spans="12:14" ht="15.75" customHeight="1" x14ac:dyDescent="0.2">
      <c r="L329" s="309"/>
      <c r="M329" s="310"/>
      <c r="N329" s="310"/>
    </row>
    <row r="330" spans="12:14" ht="15.75" customHeight="1" x14ac:dyDescent="0.2">
      <c r="L330" s="309"/>
      <c r="M330" s="310"/>
      <c r="N330" s="310"/>
    </row>
    <row r="331" spans="12:14" ht="15.75" customHeight="1" x14ac:dyDescent="0.2">
      <c r="L331" s="309"/>
      <c r="M331" s="310"/>
      <c r="N331" s="310"/>
    </row>
    <row r="332" spans="12:14" ht="15.75" customHeight="1" x14ac:dyDescent="0.2">
      <c r="L332" s="309"/>
      <c r="M332" s="310"/>
      <c r="N332" s="310"/>
    </row>
    <row r="333" spans="12:14" ht="15.75" customHeight="1" x14ac:dyDescent="0.2">
      <c r="L333" s="309"/>
      <c r="M333" s="310"/>
      <c r="N333" s="310"/>
    </row>
    <row r="334" spans="12:14" ht="15.75" customHeight="1" x14ac:dyDescent="0.2">
      <c r="L334" s="309"/>
      <c r="M334" s="310"/>
      <c r="N334" s="310"/>
    </row>
    <row r="335" spans="12:14" ht="15.75" customHeight="1" x14ac:dyDescent="0.2">
      <c r="L335" s="309"/>
      <c r="M335" s="310"/>
      <c r="N335" s="310"/>
    </row>
    <row r="336" spans="12:14" ht="15.75" customHeight="1" x14ac:dyDescent="0.2">
      <c r="L336" s="309"/>
      <c r="M336" s="310"/>
      <c r="N336" s="310"/>
    </row>
    <row r="337" spans="12:14" ht="15.75" customHeight="1" x14ac:dyDescent="0.2">
      <c r="L337" s="309"/>
      <c r="M337" s="310"/>
      <c r="N337" s="310"/>
    </row>
    <row r="338" spans="12:14" ht="15.75" customHeight="1" x14ac:dyDescent="0.2">
      <c r="L338" s="309"/>
      <c r="M338" s="310"/>
      <c r="N338" s="310"/>
    </row>
    <row r="339" spans="12:14" ht="15.75" customHeight="1" x14ac:dyDescent="0.2">
      <c r="L339" s="309"/>
      <c r="M339" s="310"/>
      <c r="N339" s="310"/>
    </row>
    <row r="340" spans="12:14" ht="15.75" customHeight="1" x14ac:dyDescent="0.2">
      <c r="L340" s="309"/>
      <c r="M340" s="310"/>
      <c r="N340" s="310"/>
    </row>
    <row r="341" spans="12:14" ht="15.75" customHeight="1" x14ac:dyDescent="0.2">
      <c r="L341" s="309"/>
      <c r="M341" s="310"/>
      <c r="N341" s="310"/>
    </row>
    <row r="342" spans="12:14" ht="15.75" customHeight="1" x14ac:dyDescent="0.2">
      <c r="L342" s="309"/>
      <c r="M342" s="310"/>
      <c r="N342" s="310"/>
    </row>
    <row r="343" spans="12:14" ht="15.75" customHeight="1" x14ac:dyDescent="0.2">
      <c r="L343" s="309"/>
      <c r="M343" s="310"/>
      <c r="N343" s="310"/>
    </row>
    <row r="344" spans="12:14" ht="15.75" customHeight="1" x14ac:dyDescent="0.2">
      <c r="L344" s="309"/>
      <c r="M344" s="310"/>
      <c r="N344" s="310"/>
    </row>
    <row r="345" spans="12:14" ht="15.75" customHeight="1" x14ac:dyDescent="0.2">
      <c r="L345" s="309"/>
      <c r="M345" s="310"/>
      <c r="N345" s="310"/>
    </row>
    <row r="346" spans="12:14" ht="15.75" customHeight="1" x14ac:dyDescent="0.2">
      <c r="L346" s="309"/>
      <c r="M346" s="310"/>
      <c r="N346" s="310"/>
    </row>
    <row r="347" spans="12:14" ht="15.75" customHeight="1" x14ac:dyDescent="0.2">
      <c r="L347" s="309"/>
      <c r="M347" s="310"/>
      <c r="N347" s="310"/>
    </row>
    <row r="348" spans="12:14" ht="15.75" customHeight="1" x14ac:dyDescent="0.2">
      <c r="L348" s="309"/>
      <c r="M348" s="310"/>
      <c r="N348" s="310"/>
    </row>
    <row r="349" spans="12:14" ht="15.75" customHeight="1" x14ac:dyDescent="0.2">
      <c r="L349" s="309"/>
      <c r="M349" s="310"/>
      <c r="N349" s="310"/>
    </row>
    <row r="350" spans="12:14" ht="15.75" customHeight="1" x14ac:dyDescent="0.2">
      <c r="L350" s="309"/>
      <c r="M350" s="310"/>
      <c r="N350" s="310"/>
    </row>
    <row r="351" spans="12:14" ht="15.75" customHeight="1" x14ac:dyDescent="0.2">
      <c r="L351" s="309"/>
      <c r="M351" s="310"/>
      <c r="N351" s="310"/>
    </row>
    <row r="352" spans="12:14" ht="15.75" customHeight="1" x14ac:dyDescent="0.2">
      <c r="L352" s="309"/>
      <c r="M352" s="310"/>
      <c r="N352" s="310"/>
    </row>
    <row r="353" spans="12:14" ht="15.75" customHeight="1" x14ac:dyDescent="0.2">
      <c r="L353" s="309"/>
      <c r="M353" s="310"/>
      <c r="N353" s="310"/>
    </row>
    <row r="354" spans="12:14" ht="15.75" customHeight="1" x14ac:dyDescent="0.2">
      <c r="L354" s="309"/>
      <c r="M354" s="310"/>
      <c r="N354" s="310"/>
    </row>
    <row r="355" spans="12:14" ht="15.75" customHeight="1" x14ac:dyDescent="0.2">
      <c r="L355" s="309"/>
      <c r="M355" s="310"/>
      <c r="N355" s="310"/>
    </row>
    <row r="356" spans="12:14" ht="15.75" customHeight="1" x14ac:dyDescent="0.2">
      <c r="L356" s="309"/>
      <c r="M356" s="310"/>
      <c r="N356" s="310"/>
    </row>
    <row r="357" spans="12:14" ht="15.75" customHeight="1" x14ac:dyDescent="0.2">
      <c r="L357" s="309"/>
      <c r="M357" s="310"/>
      <c r="N357" s="310"/>
    </row>
    <row r="358" spans="12:14" ht="15.75" customHeight="1" x14ac:dyDescent="0.2">
      <c r="L358" s="309"/>
      <c r="M358" s="310"/>
      <c r="N358" s="310"/>
    </row>
    <row r="359" spans="12:14" ht="15.75" customHeight="1" x14ac:dyDescent="0.2">
      <c r="L359" s="309"/>
      <c r="M359" s="310"/>
      <c r="N359" s="310"/>
    </row>
    <row r="360" spans="12:14" ht="15.75" customHeight="1" x14ac:dyDescent="0.2">
      <c r="L360" s="309"/>
      <c r="M360" s="310"/>
      <c r="N360" s="310"/>
    </row>
    <row r="361" spans="12:14" ht="15.75" customHeight="1" x14ac:dyDescent="0.2">
      <c r="L361" s="309"/>
      <c r="M361" s="310"/>
      <c r="N361" s="310"/>
    </row>
    <row r="362" spans="12:14" ht="15.75" customHeight="1" x14ac:dyDescent="0.2">
      <c r="L362" s="309"/>
      <c r="M362" s="310"/>
      <c r="N362" s="310"/>
    </row>
    <row r="363" spans="12:14" ht="15.75" customHeight="1" x14ac:dyDescent="0.2">
      <c r="L363" s="309"/>
      <c r="M363" s="310"/>
      <c r="N363" s="310"/>
    </row>
    <row r="364" spans="12:14" ht="15.75" customHeight="1" x14ac:dyDescent="0.2">
      <c r="L364" s="309"/>
      <c r="M364" s="310"/>
      <c r="N364" s="310"/>
    </row>
    <row r="365" spans="12:14" ht="15.75" customHeight="1" x14ac:dyDescent="0.2">
      <c r="L365" s="309"/>
      <c r="M365" s="310"/>
      <c r="N365" s="310"/>
    </row>
    <row r="366" spans="12:14" ht="15.75" customHeight="1" x14ac:dyDescent="0.2">
      <c r="L366" s="309"/>
      <c r="M366" s="310"/>
      <c r="N366" s="310"/>
    </row>
    <row r="367" spans="12:14" ht="15.75" customHeight="1" x14ac:dyDescent="0.2">
      <c r="L367" s="309"/>
      <c r="M367" s="310"/>
      <c r="N367" s="310"/>
    </row>
    <row r="368" spans="12:14" ht="15.75" customHeight="1" x14ac:dyDescent="0.2">
      <c r="L368" s="309"/>
      <c r="M368" s="310"/>
      <c r="N368" s="310"/>
    </row>
    <row r="369" spans="12:14" ht="15.75" customHeight="1" x14ac:dyDescent="0.2">
      <c r="L369" s="309"/>
      <c r="M369" s="310"/>
      <c r="N369" s="310"/>
    </row>
    <row r="370" spans="12:14" ht="15.75" customHeight="1" x14ac:dyDescent="0.2">
      <c r="L370" s="309"/>
      <c r="M370" s="310"/>
      <c r="N370" s="310"/>
    </row>
    <row r="371" spans="12:14" ht="15.75" customHeight="1" x14ac:dyDescent="0.2">
      <c r="L371" s="309"/>
      <c r="M371" s="310"/>
      <c r="N371" s="310"/>
    </row>
    <row r="372" spans="12:14" ht="15.75" customHeight="1" x14ac:dyDescent="0.2">
      <c r="L372" s="309"/>
      <c r="M372" s="310"/>
      <c r="N372" s="310"/>
    </row>
    <row r="373" spans="12:14" ht="15.75" customHeight="1" x14ac:dyDescent="0.2">
      <c r="L373" s="309"/>
      <c r="M373" s="310"/>
      <c r="N373" s="310"/>
    </row>
    <row r="374" spans="12:14" ht="15.75" customHeight="1" x14ac:dyDescent="0.2">
      <c r="L374" s="309"/>
      <c r="M374" s="310"/>
      <c r="N374" s="310"/>
    </row>
    <row r="375" spans="12:14" ht="15.75" customHeight="1" x14ac:dyDescent="0.2">
      <c r="L375" s="309"/>
      <c r="M375" s="310"/>
      <c r="N375" s="310"/>
    </row>
    <row r="376" spans="12:14" ht="15.75" customHeight="1" x14ac:dyDescent="0.2">
      <c r="L376" s="309"/>
      <c r="M376" s="310"/>
      <c r="N376" s="310"/>
    </row>
    <row r="377" spans="12:14" ht="15.75" customHeight="1" x14ac:dyDescent="0.2">
      <c r="L377" s="309"/>
      <c r="M377" s="310"/>
      <c r="N377" s="310"/>
    </row>
    <row r="378" spans="12:14" ht="15.75" customHeight="1" x14ac:dyDescent="0.2">
      <c r="L378" s="309"/>
      <c r="M378" s="310"/>
      <c r="N378" s="310"/>
    </row>
    <row r="379" spans="12:14" ht="15.75" customHeight="1" x14ac:dyDescent="0.2">
      <c r="L379" s="309"/>
      <c r="M379" s="310"/>
      <c r="N379" s="310"/>
    </row>
    <row r="380" spans="12:14" ht="15.75" customHeight="1" x14ac:dyDescent="0.2">
      <c r="L380" s="309"/>
      <c r="M380" s="310"/>
      <c r="N380" s="310"/>
    </row>
    <row r="381" spans="12:14" ht="15.75" customHeight="1" x14ac:dyDescent="0.2">
      <c r="L381" s="309"/>
      <c r="M381" s="310"/>
      <c r="N381" s="310"/>
    </row>
    <row r="382" spans="12:14" ht="15.75" customHeight="1" x14ac:dyDescent="0.2">
      <c r="L382" s="309"/>
      <c r="M382" s="310"/>
      <c r="N382" s="310"/>
    </row>
    <row r="383" spans="12:14" ht="15.75" customHeight="1" x14ac:dyDescent="0.2">
      <c r="L383" s="309"/>
      <c r="M383" s="310"/>
      <c r="N383" s="310"/>
    </row>
    <row r="384" spans="12:14" ht="15.75" customHeight="1" x14ac:dyDescent="0.2">
      <c r="L384" s="309"/>
      <c r="M384" s="310"/>
      <c r="N384" s="310"/>
    </row>
    <row r="385" spans="12:14" ht="15.75" customHeight="1" x14ac:dyDescent="0.2">
      <c r="L385" s="309"/>
      <c r="M385" s="310"/>
      <c r="N385" s="310"/>
    </row>
    <row r="386" spans="12:14" ht="15.75" customHeight="1" x14ac:dyDescent="0.2">
      <c r="L386" s="309"/>
      <c r="M386" s="310"/>
      <c r="N386" s="310"/>
    </row>
    <row r="387" spans="12:14" ht="15.75" customHeight="1" x14ac:dyDescent="0.2">
      <c r="L387" s="309"/>
      <c r="M387" s="310"/>
      <c r="N387" s="310"/>
    </row>
    <row r="388" spans="12:14" ht="15.75" customHeight="1" x14ac:dyDescent="0.2">
      <c r="L388" s="309"/>
      <c r="M388" s="310"/>
      <c r="N388" s="310"/>
    </row>
    <row r="389" spans="12:14" ht="15.75" customHeight="1" x14ac:dyDescent="0.2">
      <c r="L389" s="309"/>
      <c r="M389" s="310"/>
      <c r="N389" s="310"/>
    </row>
    <row r="390" spans="12:14" ht="15.75" customHeight="1" x14ac:dyDescent="0.2">
      <c r="L390" s="309"/>
      <c r="M390" s="310"/>
      <c r="N390" s="310"/>
    </row>
    <row r="391" spans="12:14" ht="15.75" customHeight="1" x14ac:dyDescent="0.2">
      <c r="L391" s="309"/>
      <c r="M391" s="310"/>
      <c r="N391" s="310"/>
    </row>
    <row r="392" spans="12:14" ht="15.75" customHeight="1" x14ac:dyDescent="0.2">
      <c r="L392" s="309"/>
      <c r="M392" s="310"/>
      <c r="N392" s="310"/>
    </row>
    <row r="393" spans="12:14" ht="15.75" customHeight="1" x14ac:dyDescent="0.2">
      <c r="L393" s="309"/>
      <c r="M393" s="310"/>
      <c r="N393" s="310"/>
    </row>
    <row r="394" spans="12:14" ht="15.75" customHeight="1" x14ac:dyDescent="0.2">
      <c r="L394" s="309"/>
      <c r="M394" s="310"/>
      <c r="N394" s="310"/>
    </row>
    <row r="395" spans="12:14" ht="15.75" customHeight="1" x14ac:dyDescent="0.2">
      <c r="L395" s="309"/>
      <c r="M395" s="310"/>
      <c r="N395" s="310"/>
    </row>
    <row r="396" spans="12:14" ht="15.75" customHeight="1" x14ac:dyDescent="0.2">
      <c r="L396" s="309"/>
      <c r="M396" s="310"/>
      <c r="N396" s="310"/>
    </row>
    <row r="397" spans="12:14" ht="15.75" customHeight="1" x14ac:dyDescent="0.2">
      <c r="L397" s="309"/>
      <c r="M397" s="310"/>
      <c r="N397" s="310"/>
    </row>
    <row r="398" spans="12:14" ht="15.75" customHeight="1" x14ac:dyDescent="0.2">
      <c r="L398" s="309"/>
      <c r="M398" s="310"/>
      <c r="N398" s="310"/>
    </row>
    <row r="399" spans="12:14" ht="15.75" customHeight="1" x14ac:dyDescent="0.2">
      <c r="L399" s="309"/>
      <c r="M399" s="310"/>
      <c r="N399" s="310"/>
    </row>
    <row r="400" spans="12:14" ht="15.75" customHeight="1" x14ac:dyDescent="0.2">
      <c r="L400" s="309"/>
      <c r="M400" s="310"/>
      <c r="N400" s="310"/>
    </row>
    <row r="401" spans="12:14" ht="15.75" customHeight="1" x14ac:dyDescent="0.2">
      <c r="L401" s="309"/>
      <c r="M401" s="310"/>
      <c r="N401" s="310"/>
    </row>
    <row r="402" spans="12:14" ht="15.75" customHeight="1" x14ac:dyDescent="0.2">
      <c r="L402" s="309"/>
      <c r="M402" s="310"/>
      <c r="N402" s="310"/>
    </row>
    <row r="403" spans="12:14" ht="15.75" customHeight="1" x14ac:dyDescent="0.2">
      <c r="L403" s="309"/>
      <c r="M403" s="310"/>
      <c r="N403" s="310"/>
    </row>
    <row r="404" spans="12:14" ht="15.75" customHeight="1" x14ac:dyDescent="0.2">
      <c r="L404" s="309"/>
      <c r="M404" s="310"/>
      <c r="N404" s="310"/>
    </row>
    <row r="405" spans="12:14" ht="15.75" customHeight="1" x14ac:dyDescent="0.2">
      <c r="L405" s="309"/>
      <c r="M405" s="310"/>
      <c r="N405" s="310"/>
    </row>
    <row r="406" spans="12:14" ht="15.75" customHeight="1" x14ac:dyDescent="0.2">
      <c r="L406" s="309"/>
      <c r="M406" s="310"/>
      <c r="N406" s="310"/>
    </row>
    <row r="407" spans="12:14" ht="15.75" customHeight="1" x14ac:dyDescent="0.2">
      <c r="L407" s="309"/>
      <c r="M407" s="310"/>
      <c r="N407" s="310"/>
    </row>
    <row r="408" spans="12:14" ht="15.75" customHeight="1" x14ac:dyDescent="0.2">
      <c r="L408" s="309"/>
      <c r="M408" s="310"/>
      <c r="N408" s="310"/>
    </row>
    <row r="409" spans="12:14" ht="15.75" customHeight="1" x14ac:dyDescent="0.2">
      <c r="L409" s="309"/>
      <c r="M409" s="310"/>
      <c r="N409" s="310"/>
    </row>
    <row r="410" spans="12:14" ht="15.75" customHeight="1" x14ac:dyDescent="0.2">
      <c r="L410" s="309"/>
      <c r="M410" s="310"/>
      <c r="N410" s="310"/>
    </row>
    <row r="411" spans="12:14" ht="15.75" customHeight="1" x14ac:dyDescent="0.2">
      <c r="L411" s="309"/>
      <c r="M411" s="310"/>
      <c r="N411" s="310"/>
    </row>
    <row r="412" spans="12:14" ht="15.75" customHeight="1" x14ac:dyDescent="0.2">
      <c r="L412" s="309"/>
      <c r="M412" s="310"/>
      <c r="N412" s="310"/>
    </row>
    <row r="413" spans="12:14" ht="15.75" customHeight="1" x14ac:dyDescent="0.2">
      <c r="L413" s="309"/>
      <c r="M413" s="310"/>
      <c r="N413" s="310"/>
    </row>
    <row r="414" spans="12:14" ht="15.75" customHeight="1" x14ac:dyDescent="0.2">
      <c r="L414" s="309"/>
      <c r="M414" s="310"/>
      <c r="N414" s="310"/>
    </row>
    <row r="415" spans="12:14" ht="15.75" customHeight="1" x14ac:dyDescent="0.2">
      <c r="L415" s="309"/>
      <c r="M415" s="310"/>
      <c r="N415" s="310"/>
    </row>
    <row r="416" spans="12:14" ht="15.75" customHeight="1" x14ac:dyDescent="0.2">
      <c r="L416" s="309"/>
      <c r="M416" s="310"/>
      <c r="N416" s="310"/>
    </row>
    <row r="417" spans="12:14" ht="15.75" customHeight="1" x14ac:dyDescent="0.2">
      <c r="L417" s="309"/>
      <c r="M417" s="310"/>
      <c r="N417" s="310"/>
    </row>
    <row r="418" spans="12:14" ht="15.75" customHeight="1" x14ac:dyDescent="0.2">
      <c r="L418" s="309"/>
      <c r="M418" s="310"/>
      <c r="N418" s="310"/>
    </row>
    <row r="419" spans="12:14" ht="15.75" customHeight="1" x14ac:dyDescent="0.2">
      <c r="L419" s="309"/>
      <c r="M419" s="310"/>
      <c r="N419" s="310"/>
    </row>
    <row r="420" spans="12:14" ht="15.75" customHeight="1" x14ac:dyDescent="0.2">
      <c r="L420" s="309"/>
      <c r="M420" s="310"/>
      <c r="N420" s="310"/>
    </row>
    <row r="421" spans="12:14" ht="15.75" customHeight="1" x14ac:dyDescent="0.2">
      <c r="L421" s="309"/>
      <c r="M421" s="310"/>
      <c r="N421" s="310"/>
    </row>
    <row r="422" spans="12:14" ht="15.75" customHeight="1" x14ac:dyDescent="0.2">
      <c r="L422" s="309"/>
      <c r="M422" s="310"/>
      <c r="N422" s="310"/>
    </row>
    <row r="423" spans="12:14" ht="15.75" customHeight="1" x14ac:dyDescent="0.2">
      <c r="L423" s="309"/>
      <c r="M423" s="310"/>
      <c r="N423" s="310"/>
    </row>
    <row r="424" spans="12:14" ht="15.75" customHeight="1" x14ac:dyDescent="0.2">
      <c r="L424" s="309"/>
      <c r="M424" s="310"/>
      <c r="N424" s="310"/>
    </row>
    <row r="425" spans="12:14" ht="15.75" customHeight="1" x14ac:dyDescent="0.2">
      <c r="L425" s="309"/>
      <c r="M425" s="310"/>
      <c r="N425" s="310"/>
    </row>
    <row r="426" spans="12:14" ht="15.75" customHeight="1" x14ac:dyDescent="0.2">
      <c r="L426" s="309"/>
      <c r="M426" s="310"/>
      <c r="N426" s="310"/>
    </row>
    <row r="427" spans="12:14" ht="15.75" customHeight="1" x14ac:dyDescent="0.2">
      <c r="L427" s="309"/>
      <c r="M427" s="310"/>
      <c r="N427" s="310"/>
    </row>
    <row r="428" spans="12:14" ht="15.75" customHeight="1" x14ac:dyDescent="0.2">
      <c r="L428" s="309"/>
      <c r="M428" s="310"/>
      <c r="N428" s="310"/>
    </row>
    <row r="429" spans="12:14" ht="15.75" customHeight="1" x14ac:dyDescent="0.2">
      <c r="L429" s="309"/>
      <c r="M429" s="310"/>
      <c r="N429" s="310"/>
    </row>
    <row r="430" spans="12:14" ht="15.75" customHeight="1" x14ac:dyDescent="0.2">
      <c r="L430" s="309"/>
      <c r="M430" s="310"/>
      <c r="N430" s="310"/>
    </row>
    <row r="431" spans="12:14" ht="15.75" customHeight="1" x14ac:dyDescent="0.2">
      <c r="L431" s="309"/>
      <c r="M431" s="310"/>
      <c r="N431" s="310"/>
    </row>
    <row r="432" spans="12:14" ht="15.75" customHeight="1" x14ac:dyDescent="0.2">
      <c r="L432" s="309"/>
      <c r="M432" s="310"/>
      <c r="N432" s="310"/>
    </row>
    <row r="433" spans="12:14" ht="15.75" customHeight="1" x14ac:dyDescent="0.2">
      <c r="L433" s="309"/>
      <c r="M433" s="310"/>
      <c r="N433" s="310"/>
    </row>
    <row r="434" spans="12:14" ht="15.75" customHeight="1" x14ac:dyDescent="0.2">
      <c r="L434" s="309"/>
      <c r="M434" s="310"/>
      <c r="N434" s="310"/>
    </row>
    <row r="435" spans="12:14" ht="15.75" customHeight="1" x14ac:dyDescent="0.2">
      <c r="L435" s="309"/>
      <c r="M435" s="310"/>
      <c r="N435" s="310"/>
    </row>
    <row r="436" spans="12:14" ht="15.75" customHeight="1" x14ac:dyDescent="0.2">
      <c r="L436" s="309"/>
      <c r="M436" s="310"/>
      <c r="N436" s="310"/>
    </row>
    <row r="437" spans="12:14" ht="15.75" customHeight="1" x14ac:dyDescent="0.2">
      <c r="L437" s="309"/>
      <c r="M437" s="310"/>
      <c r="N437" s="310"/>
    </row>
    <row r="438" spans="12:14" ht="15.75" customHeight="1" x14ac:dyDescent="0.2">
      <c r="L438" s="309"/>
      <c r="M438" s="310"/>
      <c r="N438" s="310"/>
    </row>
    <row r="439" spans="12:14" ht="15.75" customHeight="1" x14ac:dyDescent="0.2">
      <c r="L439" s="309"/>
      <c r="M439" s="310"/>
      <c r="N439" s="310"/>
    </row>
    <row r="440" spans="12:14" ht="15.75" customHeight="1" x14ac:dyDescent="0.2">
      <c r="L440" s="309"/>
      <c r="M440" s="310"/>
      <c r="N440" s="310"/>
    </row>
    <row r="441" spans="12:14" ht="15.75" customHeight="1" x14ac:dyDescent="0.2">
      <c r="L441" s="309"/>
      <c r="M441" s="310"/>
      <c r="N441" s="310"/>
    </row>
    <row r="442" spans="12:14" ht="15.75" customHeight="1" x14ac:dyDescent="0.2">
      <c r="L442" s="309"/>
      <c r="M442" s="310"/>
      <c r="N442" s="310"/>
    </row>
    <row r="443" spans="12:14" ht="15.75" customHeight="1" x14ac:dyDescent="0.2">
      <c r="L443" s="309"/>
      <c r="M443" s="310"/>
      <c r="N443" s="310"/>
    </row>
    <row r="444" spans="12:14" ht="15.75" customHeight="1" x14ac:dyDescent="0.2">
      <c r="L444" s="309"/>
      <c r="M444" s="310"/>
      <c r="N444" s="310"/>
    </row>
    <row r="445" spans="12:14" ht="15.75" customHeight="1" x14ac:dyDescent="0.2">
      <c r="L445" s="309"/>
      <c r="M445" s="310"/>
      <c r="N445" s="310"/>
    </row>
    <row r="446" spans="12:14" ht="15.75" customHeight="1" x14ac:dyDescent="0.2">
      <c r="L446" s="309"/>
      <c r="M446" s="310"/>
      <c r="N446" s="310"/>
    </row>
    <row r="447" spans="12:14" ht="15.75" customHeight="1" x14ac:dyDescent="0.2">
      <c r="L447" s="309"/>
      <c r="M447" s="310"/>
      <c r="N447" s="310"/>
    </row>
    <row r="448" spans="12:14" ht="15.75" customHeight="1" x14ac:dyDescent="0.2">
      <c r="L448" s="309"/>
      <c r="M448" s="310"/>
      <c r="N448" s="310"/>
    </row>
    <row r="449" spans="12:14" ht="15.75" customHeight="1" x14ac:dyDescent="0.2">
      <c r="L449" s="309"/>
      <c r="M449" s="310"/>
      <c r="N449" s="310"/>
    </row>
    <row r="450" spans="12:14" ht="15.75" customHeight="1" x14ac:dyDescent="0.2">
      <c r="L450" s="309"/>
      <c r="M450" s="310"/>
      <c r="N450" s="310"/>
    </row>
    <row r="451" spans="12:14" ht="15.75" customHeight="1" x14ac:dyDescent="0.2">
      <c r="L451" s="309"/>
      <c r="M451" s="310"/>
      <c r="N451" s="310"/>
    </row>
    <row r="452" spans="12:14" ht="15.75" customHeight="1" x14ac:dyDescent="0.2">
      <c r="L452" s="309"/>
      <c r="M452" s="310"/>
      <c r="N452" s="310"/>
    </row>
    <row r="453" spans="12:14" ht="15.75" customHeight="1" x14ac:dyDescent="0.2">
      <c r="L453" s="309"/>
      <c r="M453" s="310"/>
      <c r="N453" s="310"/>
    </row>
    <row r="454" spans="12:14" ht="15.75" customHeight="1" x14ac:dyDescent="0.2">
      <c r="L454" s="309"/>
      <c r="M454" s="310"/>
      <c r="N454" s="310"/>
    </row>
    <row r="455" spans="12:14" ht="15.75" customHeight="1" x14ac:dyDescent="0.2">
      <c r="L455" s="309"/>
      <c r="M455" s="310"/>
      <c r="N455" s="310"/>
    </row>
    <row r="456" spans="12:14" ht="15.75" customHeight="1" x14ac:dyDescent="0.2">
      <c r="L456" s="309"/>
      <c r="M456" s="310"/>
      <c r="N456" s="310"/>
    </row>
    <row r="457" spans="12:14" ht="15.75" customHeight="1" x14ac:dyDescent="0.2">
      <c r="L457" s="309"/>
      <c r="M457" s="310"/>
      <c r="N457" s="310"/>
    </row>
    <row r="458" spans="12:14" ht="15.75" customHeight="1" x14ac:dyDescent="0.2">
      <c r="L458" s="309"/>
      <c r="M458" s="310"/>
      <c r="N458" s="310"/>
    </row>
    <row r="459" spans="12:14" ht="15.75" customHeight="1" x14ac:dyDescent="0.2">
      <c r="L459" s="309"/>
      <c r="M459" s="310"/>
      <c r="N459" s="310"/>
    </row>
    <row r="460" spans="12:14" ht="15.75" customHeight="1" x14ac:dyDescent="0.2">
      <c r="L460" s="309"/>
      <c r="M460" s="310"/>
      <c r="N460" s="310"/>
    </row>
    <row r="461" spans="12:14" ht="15.75" customHeight="1" x14ac:dyDescent="0.2">
      <c r="L461" s="309"/>
      <c r="M461" s="310"/>
      <c r="N461" s="310"/>
    </row>
    <row r="462" spans="12:14" ht="15.75" customHeight="1" x14ac:dyDescent="0.2">
      <c r="L462" s="309"/>
      <c r="M462" s="310"/>
      <c r="N462" s="310"/>
    </row>
    <row r="463" spans="12:14" ht="15.75" customHeight="1" x14ac:dyDescent="0.2">
      <c r="L463" s="309"/>
      <c r="M463" s="310"/>
      <c r="N463" s="310"/>
    </row>
    <row r="464" spans="12:14" ht="15.75" customHeight="1" x14ac:dyDescent="0.2">
      <c r="L464" s="309"/>
      <c r="M464" s="310"/>
      <c r="N464" s="310"/>
    </row>
    <row r="465" spans="12:14" ht="15.75" customHeight="1" x14ac:dyDescent="0.2">
      <c r="L465" s="309"/>
      <c r="M465" s="310"/>
      <c r="N465" s="310"/>
    </row>
    <row r="466" spans="12:14" ht="15.75" customHeight="1" x14ac:dyDescent="0.2">
      <c r="L466" s="309"/>
      <c r="M466" s="310"/>
      <c r="N466" s="310"/>
    </row>
    <row r="467" spans="12:14" ht="15.75" customHeight="1" x14ac:dyDescent="0.2">
      <c r="L467" s="309"/>
      <c r="M467" s="310"/>
      <c r="N467" s="310"/>
    </row>
    <row r="468" spans="12:14" ht="15.75" customHeight="1" x14ac:dyDescent="0.2">
      <c r="L468" s="309"/>
      <c r="M468" s="310"/>
      <c r="N468" s="310"/>
    </row>
    <row r="469" spans="12:14" ht="15.75" customHeight="1" x14ac:dyDescent="0.2">
      <c r="L469" s="309"/>
      <c r="M469" s="310"/>
      <c r="N469" s="310"/>
    </row>
    <row r="470" spans="12:14" ht="15.75" customHeight="1" x14ac:dyDescent="0.2">
      <c r="L470" s="309"/>
      <c r="M470" s="310"/>
      <c r="N470" s="310"/>
    </row>
    <row r="471" spans="12:14" ht="15.75" customHeight="1" x14ac:dyDescent="0.2">
      <c r="L471" s="309"/>
      <c r="M471" s="310"/>
      <c r="N471" s="310"/>
    </row>
    <row r="472" spans="12:14" ht="15.75" customHeight="1" x14ac:dyDescent="0.2">
      <c r="L472" s="309"/>
      <c r="M472" s="310"/>
      <c r="N472" s="310"/>
    </row>
    <row r="473" spans="12:14" ht="15.75" customHeight="1" x14ac:dyDescent="0.2">
      <c r="L473" s="309"/>
      <c r="M473" s="310"/>
      <c r="N473" s="310"/>
    </row>
    <row r="474" spans="12:14" ht="15.75" customHeight="1" x14ac:dyDescent="0.2">
      <c r="L474" s="309"/>
      <c r="M474" s="310"/>
      <c r="N474" s="310"/>
    </row>
    <row r="475" spans="12:14" ht="15.75" customHeight="1" x14ac:dyDescent="0.2">
      <c r="L475" s="309"/>
      <c r="M475" s="310"/>
      <c r="N475" s="310"/>
    </row>
    <row r="476" spans="12:14" ht="15.75" customHeight="1" x14ac:dyDescent="0.2">
      <c r="L476" s="309"/>
      <c r="M476" s="310"/>
      <c r="N476" s="310"/>
    </row>
    <row r="477" spans="12:14" ht="15.75" customHeight="1" x14ac:dyDescent="0.2">
      <c r="L477" s="309"/>
      <c r="M477" s="310"/>
      <c r="N477" s="310"/>
    </row>
    <row r="478" spans="12:14" ht="15.75" customHeight="1" x14ac:dyDescent="0.2">
      <c r="L478" s="309"/>
      <c r="M478" s="310"/>
      <c r="N478" s="310"/>
    </row>
    <row r="479" spans="12:14" ht="15.75" customHeight="1" x14ac:dyDescent="0.2">
      <c r="L479" s="309"/>
      <c r="M479" s="310"/>
      <c r="N479" s="310"/>
    </row>
    <row r="480" spans="12:14" ht="15.75" customHeight="1" x14ac:dyDescent="0.2">
      <c r="L480" s="309"/>
      <c r="M480" s="310"/>
      <c r="N480" s="310"/>
    </row>
    <row r="481" spans="12:14" ht="15.75" customHeight="1" x14ac:dyDescent="0.2">
      <c r="L481" s="309"/>
      <c r="M481" s="310"/>
      <c r="N481" s="310"/>
    </row>
    <row r="482" spans="12:14" ht="15.75" customHeight="1" x14ac:dyDescent="0.2">
      <c r="L482" s="309"/>
      <c r="M482" s="310"/>
      <c r="N482" s="310"/>
    </row>
    <row r="483" spans="12:14" ht="15.75" customHeight="1" x14ac:dyDescent="0.2">
      <c r="L483" s="309"/>
      <c r="M483" s="310"/>
      <c r="N483" s="310"/>
    </row>
    <row r="484" spans="12:14" ht="15.75" customHeight="1" x14ac:dyDescent="0.2">
      <c r="L484" s="309"/>
      <c r="M484" s="310"/>
      <c r="N484" s="310"/>
    </row>
    <row r="485" spans="12:14" ht="15.75" customHeight="1" x14ac:dyDescent="0.2">
      <c r="L485" s="309"/>
      <c r="M485" s="310"/>
      <c r="N485" s="310"/>
    </row>
    <row r="486" spans="12:14" ht="15.75" customHeight="1" x14ac:dyDescent="0.2">
      <c r="L486" s="309"/>
      <c r="M486" s="310"/>
      <c r="N486" s="310"/>
    </row>
    <row r="487" spans="12:14" ht="15.75" customHeight="1" x14ac:dyDescent="0.2">
      <c r="L487" s="309"/>
      <c r="M487" s="310"/>
      <c r="N487" s="310"/>
    </row>
    <row r="488" spans="12:14" ht="15.75" customHeight="1" x14ac:dyDescent="0.2">
      <c r="L488" s="309"/>
      <c r="M488" s="310"/>
      <c r="N488" s="310"/>
    </row>
    <row r="489" spans="12:14" ht="15.75" customHeight="1" x14ac:dyDescent="0.2">
      <c r="L489" s="309"/>
      <c r="M489" s="310"/>
      <c r="N489" s="310"/>
    </row>
    <row r="490" spans="12:14" ht="15.75" customHeight="1" x14ac:dyDescent="0.2">
      <c r="L490" s="309"/>
      <c r="M490" s="310"/>
      <c r="N490" s="310"/>
    </row>
    <row r="491" spans="12:14" ht="15.75" customHeight="1" x14ac:dyDescent="0.2">
      <c r="L491" s="309"/>
      <c r="M491" s="310"/>
      <c r="N491" s="310"/>
    </row>
    <row r="492" spans="12:14" ht="15.75" customHeight="1" x14ac:dyDescent="0.2">
      <c r="L492" s="309"/>
      <c r="M492" s="310"/>
      <c r="N492" s="310"/>
    </row>
    <row r="493" spans="12:14" ht="15.75" customHeight="1" x14ac:dyDescent="0.2">
      <c r="L493" s="309"/>
      <c r="M493" s="310"/>
      <c r="N493" s="310"/>
    </row>
    <row r="494" spans="12:14" ht="15.75" customHeight="1" x14ac:dyDescent="0.2">
      <c r="L494" s="309"/>
      <c r="M494" s="310"/>
      <c r="N494" s="310"/>
    </row>
    <row r="495" spans="12:14" ht="15.75" customHeight="1" x14ac:dyDescent="0.2">
      <c r="L495" s="309"/>
      <c r="M495" s="310"/>
      <c r="N495" s="310"/>
    </row>
    <row r="496" spans="12:14" ht="15.75" customHeight="1" x14ac:dyDescent="0.2">
      <c r="L496" s="309"/>
      <c r="M496" s="310"/>
      <c r="N496" s="310"/>
    </row>
    <row r="497" spans="12:14" ht="15.75" customHeight="1" x14ac:dyDescent="0.2">
      <c r="L497" s="309"/>
      <c r="M497" s="310"/>
      <c r="N497" s="310"/>
    </row>
    <row r="498" spans="12:14" ht="15.75" customHeight="1" x14ac:dyDescent="0.2">
      <c r="L498" s="309"/>
      <c r="M498" s="310"/>
      <c r="N498" s="310"/>
    </row>
    <row r="499" spans="12:14" ht="15.75" customHeight="1" x14ac:dyDescent="0.2">
      <c r="L499" s="309"/>
      <c r="M499" s="310"/>
      <c r="N499" s="310"/>
    </row>
    <row r="500" spans="12:14" ht="15.75" customHeight="1" x14ac:dyDescent="0.2">
      <c r="L500" s="309"/>
      <c r="M500" s="310"/>
      <c r="N500" s="310"/>
    </row>
    <row r="501" spans="12:14" ht="15.75" customHeight="1" x14ac:dyDescent="0.2">
      <c r="L501" s="309"/>
      <c r="M501" s="310"/>
      <c r="N501" s="310"/>
    </row>
    <row r="502" spans="12:14" ht="15.75" customHeight="1" x14ac:dyDescent="0.2">
      <c r="L502" s="309"/>
      <c r="M502" s="310"/>
      <c r="N502" s="310"/>
    </row>
    <row r="503" spans="12:14" ht="15.75" customHeight="1" x14ac:dyDescent="0.2">
      <c r="L503" s="309"/>
      <c r="M503" s="310"/>
      <c r="N503" s="310"/>
    </row>
    <row r="504" spans="12:14" ht="15.75" customHeight="1" x14ac:dyDescent="0.2">
      <c r="L504" s="309"/>
      <c r="M504" s="310"/>
      <c r="N504" s="310"/>
    </row>
    <row r="505" spans="12:14" ht="15.75" customHeight="1" x14ac:dyDescent="0.2">
      <c r="L505" s="309"/>
      <c r="M505" s="310"/>
      <c r="N505" s="310"/>
    </row>
    <row r="506" spans="12:14" ht="15.75" customHeight="1" x14ac:dyDescent="0.2">
      <c r="L506" s="309"/>
      <c r="M506" s="310"/>
      <c r="N506" s="310"/>
    </row>
    <row r="507" spans="12:14" ht="15.75" customHeight="1" x14ac:dyDescent="0.2">
      <c r="L507" s="309"/>
      <c r="M507" s="310"/>
      <c r="N507" s="310"/>
    </row>
    <row r="508" spans="12:14" ht="15.75" customHeight="1" x14ac:dyDescent="0.2">
      <c r="L508" s="309"/>
      <c r="M508" s="310"/>
      <c r="N508" s="310"/>
    </row>
    <row r="509" spans="12:14" ht="15.75" customHeight="1" x14ac:dyDescent="0.2">
      <c r="L509" s="309"/>
      <c r="M509" s="310"/>
      <c r="N509" s="310"/>
    </row>
    <row r="510" spans="12:14" ht="15.75" customHeight="1" x14ac:dyDescent="0.2">
      <c r="L510" s="309"/>
      <c r="M510" s="310"/>
      <c r="N510" s="310"/>
    </row>
    <row r="511" spans="12:14" ht="15.75" customHeight="1" x14ac:dyDescent="0.2">
      <c r="L511" s="309"/>
      <c r="M511" s="310"/>
      <c r="N511" s="310"/>
    </row>
    <row r="512" spans="12:14" ht="15.75" customHeight="1" x14ac:dyDescent="0.2">
      <c r="L512" s="309"/>
      <c r="M512" s="310"/>
      <c r="N512" s="310"/>
    </row>
    <row r="513" spans="12:14" ht="15.75" customHeight="1" x14ac:dyDescent="0.2">
      <c r="L513" s="309"/>
      <c r="M513" s="310"/>
      <c r="N513" s="310"/>
    </row>
    <row r="514" spans="12:14" ht="15.75" customHeight="1" x14ac:dyDescent="0.2">
      <c r="L514" s="309"/>
      <c r="M514" s="310"/>
      <c r="N514" s="310"/>
    </row>
    <row r="515" spans="12:14" ht="15.75" customHeight="1" x14ac:dyDescent="0.2">
      <c r="L515" s="309"/>
      <c r="M515" s="310"/>
      <c r="N515" s="310"/>
    </row>
    <row r="516" spans="12:14" ht="15.75" customHeight="1" x14ac:dyDescent="0.2">
      <c r="L516" s="309"/>
      <c r="M516" s="310"/>
      <c r="N516" s="310"/>
    </row>
    <row r="517" spans="12:14" ht="15.75" customHeight="1" x14ac:dyDescent="0.2">
      <c r="L517" s="309"/>
      <c r="M517" s="310"/>
      <c r="N517" s="310"/>
    </row>
    <row r="518" spans="12:14" ht="15.75" customHeight="1" x14ac:dyDescent="0.2">
      <c r="L518" s="309"/>
      <c r="M518" s="310"/>
      <c r="N518" s="310"/>
    </row>
    <row r="519" spans="12:14" ht="15.75" customHeight="1" x14ac:dyDescent="0.2">
      <c r="L519" s="309"/>
      <c r="M519" s="310"/>
      <c r="N519" s="310"/>
    </row>
    <row r="520" spans="12:14" ht="15.75" customHeight="1" x14ac:dyDescent="0.2">
      <c r="L520" s="309"/>
      <c r="M520" s="310"/>
      <c r="N520" s="310"/>
    </row>
    <row r="521" spans="12:14" ht="15.75" customHeight="1" x14ac:dyDescent="0.2">
      <c r="L521" s="309"/>
      <c r="M521" s="310"/>
      <c r="N521" s="310"/>
    </row>
    <row r="522" spans="12:14" ht="15.75" customHeight="1" x14ac:dyDescent="0.2">
      <c r="L522" s="309"/>
      <c r="M522" s="310"/>
      <c r="N522" s="310"/>
    </row>
    <row r="523" spans="12:14" ht="15.75" customHeight="1" x14ac:dyDescent="0.2">
      <c r="L523" s="309"/>
      <c r="M523" s="310"/>
      <c r="N523" s="310"/>
    </row>
    <row r="524" spans="12:14" ht="15.75" customHeight="1" x14ac:dyDescent="0.2">
      <c r="L524" s="309"/>
      <c r="M524" s="310"/>
      <c r="N524" s="310"/>
    </row>
    <row r="525" spans="12:14" ht="15.75" customHeight="1" x14ac:dyDescent="0.2">
      <c r="L525" s="309"/>
      <c r="M525" s="310"/>
      <c r="N525" s="310"/>
    </row>
    <row r="526" spans="12:14" ht="15.75" customHeight="1" x14ac:dyDescent="0.2">
      <c r="L526" s="309"/>
      <c r="M526" s="310"/>
      <c r="N526" s="310"/>
    </row>
    <row r="527" spans="12:14" ht="15.75" customHeight="1" x14ac:dyDescent="0.2">
      <c r="L527" s="309"/>
      <c r="M527" s="310"/>
      <c r="N527" s="310"/>
    </row>
    <row r="528" spans="12:14" ht="15.75" customHeight="1" x14ac:dyDescent="0.2">
      <c r="L528" s="309"/>
      <c r="M528" s="310"/>
      <c r="N528" s="310"/>
    </row>
    <row r="529" spans="12:14" ht="15.75" customHeight="1" x14ac:dyDescent="0.2">
      <c r="L529" s="309"/>
      <c r="M529" s="310"/>
      <c r="N529" s="310"/>
    </row>
    <row r="530" spans="12:14" ht="15.75" customHeight="1" x14ac:dyDescent="0.2">
      <c r="L530" s="309"/>
      <c r="M530" s="310"/>
      <c r="N530" s="310"/>
    </row>
    <row r="531" spans="12:14" ht="15.75" customHeight="1" x14ac:dyDescent="0.2">
      <c r="L531" s="309"/>
      <c r="M531" s="310"/>
      <c r="N531" s="310"/>
    </row>
    <row r="532" spans="12:14" ht="15.75" customHeight="1" x14ac:dyDescent="0.2">
      <c r="L532" s="309"/>
      <c r="M532" s="310"/>
      <c r="N532" s="310"/>
    </row>
    <row r="533" spans="12:14" ht="15.75" customHeight="1" x14ac:dyDescent="0.2">
      <c r="L533" s="309"/>
      <c r="M533" s="310"/>
      <c r="N533" s="310"/>
    </row>
    <row r="534" spans="12:14" ht="15.75" customHeight="1" x14ac:dyDescent="0.2">
      <c r="L534" s="309"/>
      <c r="M534" s="310"/>
      <c r="N534" s="310"/>
    </row>
    <row r="535" spans="12:14" ht="15.75" customHeight="1" x14ac:dyDescent="0.2">
      <c r="L535" s="309"/>
      <c r="M535" s="310"/>
      <c r="N535" s="310"/>
    </row>
    <row r="536" spans="12:14" ht="15.75" customHeight="1" x14ac:dyDescent="0.2">
      <c r="L536" s="309"/>
      <c r="M536" s="310"/>
      <c r="N536" s="310"/>
    </row>
    <row r="537" spans="12:14" ht="15.75" customHeight="1" x14ac:dyDescent="0.2">
      <c r="L537" s="309"/>
      <c r="M537" s="310"/>
      <c r="N537" s="310"/>
    </row>
    <row r="538" spans="12:14" ht="15.75" customHeight="1" x14ac:dyDescent="0.2">
      <c r="L538" s="309"/>
      <c r="M538" s="310"/>
      <c r="N538" s="310"/>
    </row>
    <row r="539" spans="12:14" ht="15.75" customHeight="1" x14ac:dyDescent="0.2">
      <c r="L539" s="309"/>
      <c r="M539" s="310"/>
      <c r="N539" s="310"/>
    </row>
    <row r="540" spans="12:14" ht="15.75" customHeight="1" x14ac:dyDescent="0.2">
      <c r="L540" s="309"/>
      <c r="M540" s="310"/>
      <c r="N540" s="310"/>
    </row>
    <row r="541" spans="12:14" ht="15.75" customHeight="1" x14ac:dyDescent="0.2">
      <c r="L541" s="309"/>
      <c r="M541" s="310"/>
      <c r="N541" s="310"/>
    </row>
    <row r="542" spans="12:14" ht="15.75" customHeight="1" x14ac:dyDescent="0.2">
      <c r="L542" s="309"/>
      <c r="M542" s="310"/>
      <c r="N542" s="310"/>
    </row>
    <row r="543" spans="12:14" ht="15.75" customHeight="1" x14ac:dyDescent="0.2">
      <c r="L543" s="309"/>
      <c r="M543" s="310"/>
      <c r="N543" s="310"/>
    </row>
    <row r="544" spans="12:14" ht="15.75" customHeight="1" x14ac:dyDescent="0.2">
      <c r="L544" s="309"/>
      <c r="M544" s="310"/>
      <c r="N544" s="310"/>
    </row>
    <row r="545" spans="12:14" ht="15.75" customHeight="1" x14ac:dyDescent="0.2">
      <c r="L545" s="309"/>
      <c r="M545" s="310"/>
      <c r="N545" s="310"/>
    </row>
    <row r="546" spans="12:14" ht="15.75" customHeight="1" x14ac:dyDescent="0.2">
      <c r="L546" s="309"/>
      <c r="M546" s="310"/>
      <c r="N546" s="310"/>
    </row>
    <row r="547" spans="12:14" ht="15.75" customHeight="1" x14ac:dyDescent="0.2">
      <c r="L547" s="309"/>
      <c r="M547" s="310"/>
      <c r="N547" s="310"/>
    </row>
    <row r="548" spans="12:14" ht="15.75" customHeight="1" x14ac:dyDescent="0.2">
      <c r="L548" s="309"/>
      <c r="M548" s="310"/>
      <c r="N548" s="310"/>
    </row>
    <row r="549" spans="12:14" ht="15.75" customHeight="1" x14ac:dyDescent="0.2">
      <c r="L549" s="309"/>
      <c r="M549" s="310"/>
      <c r="N549" s="310"/>
    </row>
    <row r="550" spans="12:14" ht="15.75" customHeight="1" x14ac:dyDescent="0.2">
      <c r="L550" s="309"/>
      <c r="M550" s="310"/>
      <c r="N550" s="310"/>
    </row>
    <row r="551" spans="12:14" ht="15.75" customHeight="1" x14ac:dyDescent="0.2">
      <c r="L551" s="309"/>
      <c r="M551" s="310"/>
      <c r="N551" s="310"/>
    </row>
    <row r="552" spans="12:14" ht="15.75" customHeight="1" x14ac:dyDescent="0.2">
      <c r="L552" s="309"/>
      <c r="M552" s="310"/>
      <c r="N552" s="310"/>
    </row>
    <row r="553" spans="12:14" ht="15.75" customHeight="1" x14ac:dyDescent="0.2">
      <c r="L553" s="309"/>
      <c r="M553" s="310"/>
      <c r="N553" s="310"/>
    </row>
    <row r="554" spans="12:14" ht="15.75" customHeight="1" x14ac:dyDescent="0.2">
      <c r="L554" s="309"/>
      <c r="M554" s="310"/>
      <c r="N554" s="310"/>
    </row>
    <row r="555" spans="12:14" ht="15.75" customHeight="1" x14ac:dyDescent="0.2">
      <c r="L555" s="309"/>
      <c r="M555" s="310"/>
      <c r="N555" s="310"/>
    </row>
    <row r="556" spans="12:14" ht="15.75" customHeight="1" x14ac:dyDescent="0.2">
      <c r="L556" s="309"/>
      <c r="M556" s="310"/>
      <c r="N556" s="310"/>
    </row>
    <row r="557" spans="12:14" ht="15.75" customHeight="1" x14ac:dyDescent="0.2">
      <c r="L557" s="309"/>
      <c r="M557" s="310"/>
      <c r="N557" s="310"/>
    </row>
    <row r="558" spans="12:14" ht="15.75" customHeight="1" x14ac:dyDescent="0.2">
      <c r="L558" s="309"/>
      <c r="M558" s="310"/>
      <c r="N558" s="310"/>
    </row>
    <row r="559" spans="12:14" ht="15.75" customHeight="1" x14ac:dyDescent="0.2">
      <c r="L559" s="309"/>
      <c r="M559" s="310"/>
      <c r="N559" s="310"/>
    </row>
    <row r="560" spans="12:14" ht="15.75" customHeight="1" x14ac:dyDescent="0.2">
      <c r="L560" s="309"/>
      <c r="M560" s="310"/>
      <c r="N560" s="310"/>
    </row>
    <row r="561" spans="12:14" ht="15.75" customHeight="1" x14ac:dyDescent="0.2">
      <c r="L561" s="309"/>
      <c r="M561" s="310"/>
      <c r="N561" s="310"/>
    </row>
    <row r="562" spans="12:14" ht="15.75" customHeight="1" x14ac:dyDescent="0.2">
      <c r="L562" s="309"/>
      <c r="M562" s="310"/>
      <c r="N562" s="310"/>
    </row>
    <row r="563" spans="12:14" ht="15.75" customHeight="1" x14ac:dyDescent="0.2">
      <c r="L563" s="309"/>
      <c r="M563" s="310"/>
      <c r="N563" s="310"/>
    </row>
    <row r="564" spans="12:14" ht="15.75" customHeight="1" x14ac:dyDescent="0.2">
      <c r="L564" s="309"/>
      <c r="M564" s="310"/>
      <c r="N564" s="310"/>
    </row>
    <row r="565" spans="12:14" ht="15.75" customHeight="1" x14ac:dyDescent="0.2">
      <c r="L565" s="309"/>
      <c r="M565" s="310"/>
      <c r="N565" s="310"/>
    </row>
    <row r="566" spans="12:14" ht="15.75" customHeight="1" x14ac:dyDescent="0.2">
      <c r="L566" s="309"/>
      <c r="M566" s="310"/>
      <c r="N566" s="310"/>
    </row>
    <row r="567" spans="12:14" ht="15.75" customHeight="1" x14ac:dyDescent="0.2">
      <c r="L567" s="309"/>
      <c r="M567" s="310"/>
      <c r="N567" s="310"/>
    </row>
    <row r="568" spans="12:14" ht="15.75" customHeight="1" x14ac:dyDescent="0.2">
      <c r="L568" s="309"/>
      <c r="M568" s="310"/>
      <c r="N568" s="310"/>
    </row>
    <row r="569" spans="12:14" ht="15.75" customHeight="1" x14ac:dyDescent="0.2">
      <c r="L569" s="309"/>
      <c r="M569" s="310"/>
      <c r="N569" s="310"/>
    </row>
    <row r="570" spans="12:14" ht="15.75" customHeight="1" x14ac:dyDescent="0.2">
      <c r="L570" s="309"/>
      <c r="M570" s="310"/>
      <c r="N570" s="310"/>
    </row>
    <row r="571" spans="12:14" ht="15.75" customHeight="1" x14ac:dyDescent="0.2">
      <c r="L571" s="309"/>
      <c r="M571" s="310"/>
      <c r="N571" s="310"/>
    </row>
    <row r="572" spans="12:14" ht="15.75" customHeight="1" x14ac:dyDescent="0.2">
      <c r="L572" s="309"/>
      <c r="M572" s="310"/>
      <c r="N572" s="310"/>
    </row>
    <row r="573" spans="12:14" ht="15.75" customHeight="1" x14ac:dyDescent="0.2">
      <c r="L573" s="309"/>
      <c r="M573" s="310"/>
      <c r="N573" s="310"/>
    </row>
    <row r="574" spans="12:14" ht="15.75" customHeight="1" x14ac:dyDescent="0.2">
      <c r="L574" s="309"/>
      <c r="M574" s="310"/>
      <c r="N574" s="310"/>
    </row>
    <row r="575" spans="12:14" ht="15.75" customHeight="1" x14ac:dyDescent="0.2">
      <c r="L575" s="309"/>
      <c r="M575" s="310"/>
      <c r="N575" s="310"/>
    </row>
    <row r="576" spans="12:14" ht="15.75" customHeight="1" x14ac:dyDescent="0.2">
      <c r="L576" s="309"/>
      <c r="M576" s="310"/>
      <c r="N576" s="310"/>
    </row>
    <row r="577" spans="12:14" ht="15.75" customHeight="1" x14ac:dyDescent="0.2">
      <c r="L577" s="309"/>
      <c r="M577" s="310"/>
      <c r="N577" s="310"/>
    </row>
    <row r="578" spans="12:14" ht="15.75" customHeight="1" x14ac:dyDescent="0.2">
      <c r="L578" s="309"/>
      <c r="M578" s="310"/>
      <c r="N578" s="310"/>
    </row>
    <row r="579" spans="12:14" ht="15.75" customHeight="1" x14ac:dyDescent="0.2">
      <c r="L579" s="309"/>
      <c r="M579" s="310"/>
      <c r="N579" s="310"/>
    </row>
    <row r="580" spans="12:14" ht="15.75" customHeight="1" x14ac:dyDescent="0.2">
      <c r="L580" s="309"/>
      <c r="M580" s="310"/>
      <c r="N580" s="310"/>
    </row>
    <row r="581" spans="12:14" ht="15.75" customHeight="1" x14ac:dyDescent="0.2">
      <c r="L581" s="309"/>
      <c r="M581" s="310"/>
      <c r="N581" s="310"/>
    </row>
    <row r="582" spans="12:14" ht="15.75" customHeight="1" x14ac:dyDescent="0.2">
      <c r="L582" s="309"/>
      <c r="M582" s="310"/>
      <c r="N582" s="310"/>
    </row>
    <row r="583" spans="12:14" ht="15.75" customHeight="1" x14ac:dyDescent="0.2">
      <c r="L583" s="309"/>
      <c r="M583" s="310"/>
      <c r="N583" s="310"/>
    </row>
    <row r="584" spans="12:14" ht="15.75" customHeight="1" x14ac:dyDescent="0.2">
      <c r="L584" s="309"/>
      <c r="M584" s="310"/>
      <c r="N584" s="310"/>
    </row>
    <row r="585" spans="12:14" ht="15.75" customHeight="1" x14ac:dyDescent="0.2">
      <c r="L585" s="309"/>
      <c r="M585" s="310"/>
      <c r="N585" s="310"/>
    </row>
    <row r="586" spans="12:14" ht="15.75" customHeight="1" x14ac:dyDescent="0.2">
      <c r="L586" s="309"/>
      <c r="M586" s="310"/>
      <c r="N586" s="310"/>
    </row>
    <row r="587" spans="12:14" ht="15.75" customHeight="1" x14ac:dyDescent="0.2">
      <c r="L587" s="309"/>
      <c r="M587" s="310"/>
      <c r="N587" s="310"/>
    </row>
    <row r="588" spans="12:14" ht="15.75" customHeight="1" x14ac:dyDescent="0.2">
      <c r="L588" s="309"/>
      <c r="M588" s="310"/>
      <c r="N588" s="310"/>
    </row>
    <row r="589" spans="12:14" ht="15.75" customHeight="1" x14ac:dyDescent="0.2">
      <c r="L589" s="309"/>
      <c r="M589" s="310"/>
      <c r="N589" s="310"/>
    </row>
    <row r="590" spans="12:14" ht="15.75" customHeight="1" x14ac:dyDescent="0.2">
      <c r="L590" s="309"/>
      <c r="M590" s="310"/>
      <c r="N590" s="310"/>
    </row>
    <row r="591" spans="12:14" ht="15.75" customHeight="1" x14ac:dyDescent="0.2">
      <c r="L591" s="309"/>
      <c r="M591" s="310"/>
      <c r="N591" s="310"/>
    </row>
    <row r="592" spans="12:14" ht="15.75" customHeight="1" x14ac:dyDescent="0.2">
      <c r="L592" s="309"/>
      <c r="M592" s="310"/>
      <c r="N592" s="310"/>
    </row>
    <row r="593" spans="12:14" ht="15.75" customHeight="1" x14ac:dyDescent="0.2">
      <c r="L593" s="309"/>
      <c r="M593" s="310"/>
      <c r="N593" s="310"/>
    </row>
    <row r="594" spans="12:14" ht="15.75" customHeight="1" x14ac:dyDescent="0.2">
      <c r="L594" s="309"/>
      <c r="M594" s="310"/>
      <c r="N594" s="310"/>
    </row>
    <row r="595" spans="12:14" ht="15.75" customHeight="1" x14ac:dyDescent="0.2">
      <c r="L595" s="309"/>
      <c r="M595" s="310"/>
      <c r="N595" s="310"/>
    </row>
    <row r="596" spans="12:14" ht="15.75" customHeight="1" x14ac:dyDescent="0.2">
      <c r="L596" s="309"/>
      <c r="M596" s="310"/>
      <c r="N596" s="310"/>
    </row>
    <row r="597" spans="12:14" ht="15.75" customHeight="1" x14ac:dyDescent="0.2">
      <c r="L597" s="309"/>
      <c r="M597" s="310"/>
      <c r="N597" s="310"/>
    </row>
    <row r="598" spans="12:14" ht="15.75" customHeight="1" x14ac:dyDescent="0.2">
      <c r="L598" s="309"/>
      <c r="M598" s="310"/>
      <c r="N598" s="310"/>
    </row>
    <row r="599" spans="12:14" ht="15.75" customHeight="1" x14ac:dyDescent="0.2">
      <c r="L599" s="309"/>
      <c r="M599" s="310"/>
      <c r="N599" s="310"/>
    </row>
    <row r="600" spans="12:14" ht="15.75" customHeight="1" x14ac:dyDescent="0.2">
      <c r="L600" s="309"/>
      <c r="M600" s="310"/>
      <c r="N600" s="310"/>
    </row>
    <row r="601" spans="12:14" ht="15.75" customHeight="1" x14ac:dyDescent="0.2">
      <c r="L601" s="309"/>
      <c r="M601" s="310"/>
      <c r="N601" s="310"/>
    </row>
    <row r="602" spans="12:14" ht="15.75" customHeight="1" x14ac:dyDescent="0.2">
      <c r="L602" s="309"/>
      <c r="M602" s="310"/>
      <c r="N602" s="310"/>
    </row>
    <row r="603" spans="12:14" ht="15.75" customHeight="1" x14ac:dyDescent="0.2">
      <c r="L603" s="309"/>
      <c r="M603" s="310"/>
      <c r="N603" s="310"/>
    </row>
    <row r="604" spans="12:14" ht="15.75" customHeight="1" x14ac:dyDescent="0.2">
      <c r="L604" s="309"/>
      <c r="M604" s="310"/>
      <c r="N604" s="310"/>
    </row>
    <row r="605" spans="12:14" ht="15.75" customHeight="1" x14ac:dyDescent="0.2">
      <c r="L605" s="309"/>
      <c r="M605" s="310"/>
      <c r="N605" s="310"/>
    </row>
    <row r="606" spans="12:14" ht="15.75" customHeight="1" x14ac:dyDescent="0.2">
      <c r="L606" s="309"/>
      <c r="M606" s="310"/>
      <c r="N606" s="310"/>
    </row>
    <row r="607" spans="12:14" ht="15.75" customHeight="1" x14ac:dyDescent="0.2">
      <c r="L607" s="309"/>
      <c r="M607" s="310"/>
      <c r="N607" s="310"/>
    </row>
    <row r="608" spans="12:14" ht="15.75" customHeight="1" x14ac:dyDescent="0.2">
      <c r="L608" s="309"/>
      <c r="M608" s="310"/>
      <c r="N608" s="310"/>
    </row>
    <row r="609" spans="12:14" ht="15.75" customHeight="1" x14ac:dyDescent="0.2">
      <c r="L609" s="309"/>
      <c r="M609" s="310"/>
      <c r="N609" s="310"/>
    </row>
    <row r="610" spans="12:14" ht="15.75" customHeight="1" x14ac:dyDescent="0.2">
      <c r="L610" s="309"/>
      <c r="M610" s="310"/>
      <c r="N610" s="310"/>
    </row>
    <row r="611" spans="12:14" ht="15.75" customHeight="1" x14ac:dyDescent="0.2">
      <c r="L611" s="309"/>
      <c r="M611" s="310"/>
      <c r="N611" s="310"/>
    </row>
    <row r="612" spans="12:14" ht="15.75" customHeight="1" x14ac:dyDescent="0.2">
      <c r="L612" s="309"/>
      <c r="M612" s="310"/>
      <c r="N612" s="310"/>
    </row>
    <row r="613" spans="12:14" ht="15.75" customHeight="1" x14ac:dyDescent="0.2">
      <c r="L613" s="309"/>
      <c r="M613" s="310"/>
      <c r="N613" s="310"/>
    </row>
    <row r="614" spans="12:14" ht="15.75" customHeight="1" x14ac:dyDescent="0.2">
      <c r="L614" s="309"/>
      <c r="M614" s="310"/>
      <c r="N614" s="310"/>
    </row>
    <row r="615" spans="12:14" ht="15.75" customHeight="1" x14ac:dyDescent="0.2">
      <c r="L615" s="309"/>
      <c r="M615" s="310"/>
      <c r="N615" s="310"/>
    </row>
    <row r="616" spans="12:14" ht="15.75" customHeight="1" x14ac:dyDescent="0.2">
      <c r="L616" s="309"/>
      <c r="M616" s="310"/>
      <c r="N616" s="310"/>
    </row>
    <row r="617" spans="12:14" ht="15.75" customHeight="1" x14ac:dyDescent="0.2">
      <c r="L617" s="309"/>
      <c r="M617" s="310"/>
      <c r="N617" s="310"/>
    </row>
    <row r="618" spans="12:14" ht="15.75" customHeight="1" x14ac:dyDescent="0.2">
      <c r="L618" s="309"/>
      <c r="M618" s="310"/>
      <c r="N618" s="310"/>
    </row>
    <row r="619" spans="12:14" ht="15.75" customHeight="1" x14ac:dyDescent="0.2">
      <c r="L619" s="309"/>
      <c r="M619" s="310"/>
      <c r="N619" s="310"/>
    </row>
    <row r="620" spans="12:14" ht="15.75" customHeight="1" x14ac:dyDescent="0.2">
      <c r="L620" s="309"/>
      <c r="M620" s="310"/>
      <c r="N620" s="310"/>
    </row>
    <row r="621" spans="12:14" ht="15.75" customHeight="1" x14ac:dyDescent="0.2">
      <c r="L621" s="309"/>
      <c r="M621" s="310"/>
      <c r="N621" s="310"/>
    </row>
    <row r="622" spans="12:14" ht="15.75" customHeight="1" x14ac:dyDescent="0.2">
      <c r="L622" s="309"/>
      <c r="M622" s="310"/>
      <c r="N622" s="310"/>
    </row>
    <row r="623" spans="12:14" ht="15.75" customHeight="1" x14ac:dyDescent="0.2">
      <c r="L623" s="309"/>
      <c r="M623" s="310"/>
      <c r="N623" s="310"/>
    </row>
    <row r="624" spans="12:14" ht="15.75" customHeight="1" x14ac:dyDescent="0.2">
      <c r="L624" s="309"/>
      <c r="M624" s="310"/>
      <c r="N624" s="310"/>
    </row>
    <row r="625" spans="12:14" ht="15.75" customHeight="1" x14ac:dyDescent="0.2">
      <c r="L625" s="309"/>
      <c r="M625" s="310"/>
      <c r="N625" s="310"/>
    </row>
    <row r="626" spans="12:14" ht="15.75" customHeight="1" x14ac:dyDescent="0.2">
      <c r="L626" s="309"/>
      <c r="M626" s="310"/>
      <c r="N626" s="310"/>
    </row>
    <row r="627" spans="12:14" ht="15.75" customHeight="1" x14ac:dyDescent="0.2">
      <c r="L627" s="309"/>
      <c r="M627" s="310"/>
      <c r="N627" s="310"/>
    </row>
    <row r="628" spans="12:14" ht="15.75" customHeight="1" x14ac:dyDescent="0.2">
      <c r="L628" s="309"/>
      <c r="M628" s="310"/>
      <c r="N628" s="310"/>
    </row>
    <row r="629" spans="12:14" ht="15.75" customHeight="1" x14ac:dyDescent="0.2">
      <c r="L629" s="309"/>
      <c r="M629" s="310"/>
      <c r="N629" s="310"/>
    </row>
    <row r="630" spans="12:14" ht="15.75" customHeight="1" x14ac:dyDescent="0.2">
      <c r="L630" s="309"/>
      <c r="M630" s="310"/>
      <c r="N630" s="310"/>
    </row>
    <row r="631" spans="12:14" ht="15.75" customHeight="1" x14ac:dyDescent="0.2">
      <c r="L631" s="309"/>
      <c r="M631" s="310"/>
      <c r="N631" s="310"/>
    </row>
    <row r="632" spans="12:14" ht="15.75" customHeight="1" x14ac:dyDescent="0.2">
      <c r="L632" s="309"/>
      <c r="M632" s="310"/>
      <c r="N632" s="310"/>
    </row>
    <row r="633" spans="12:14" ht="15.75" customHeight="1" x14ac:dyDescent="0.2">
      <c r="L633" s="309"/>
      <c r="M633" s="310"/>
      <c r="N633" s="310"/>
    </row>
    <row r="634" spans="12:14" ht="15.75" customHeight="1" x14ac:dyDescent="0.2">
      <c r="L634" s="309"/>
      <c r="M634" s="310"/>
      <c r="N634" s="310"/>
    </row>
    <row r="635" spans="12:14" ht="15.75" customHeight="1" x14ac:dyDescent="0.2">
      <c r="L635" s="309"/>
      <c r="M635" s="310"/>
      <c r="N635" s="310"/>
    </row>
    <row r="636" spans="12:14" ht="15.75" customHeight="1" x14ac:dyDescent="0.2">
      <c r="L636" s="309"/>
      <c r="M636" s="310"/>
      <c r="N636" s="310"/>
    </row>
    <row r="637" spans="12:14" ht="15.75" customHeight="1" x14ac:dyDescent="0.2">
      <c r="L637" s="309"/>
      <c r="M637" s="310"/>
      <c r="N637" s="310"/>
    </row>
    <row r="638" spans="12:14" ht="15.75" customHeight="1" x14ac:dyDescent="0.2">
      <c r="L638" s="309"/>
      <c r="M638" s="310"/>
      <c r="N638" s="310"/>
    </row>
    <row r="639" spans="12:14" ht="15.75" customHeight="1" x14ac:dyDescent="0.2">
      <c r="L639" s="309"/>
      <c r="M639" s="310"/>
      <c r="N639" s="310"/>
    </row>
    <row r="640" spans="12:14" ht="15.75" customHeight="1" x14ac:dyDescent="0.2">
      <c r="L640" s="309"/>
      <c r="M640" s="310"/>
      <c r="N640" s="310"/>
    </row>
    <row r="641" spans="12:14" ht="15.75" customHeight="1" x14ac:dyDescent="0.2">
      <c r="L641" s="309"/>
      <c r="M641" s="310"/>
      <c r="N641" s="310"/>
    </row>
    <row r="642" spans="12:14" ht="15.75" customHeight="1" x14ac:dyDescent="0.2">
      <c r="L642" s="309"/>
      <c r="M642" s="310"/>
      <c r="N642" s="310"/>
    </row>
    <row r="643" spans="12:14" ht="15.75" customHeight="1" x14ac:dyDescent="0.2">
      <c r="L643" s="309"/>
      <c r="M643" s="310"/>
      <c r="N643" s="310"/>
    </row>
    <row r="644" spans="12:14" ht="15.75" customHeight="1" x14ac:dyDescent="0.2">
      <c r="L644" s="309"/>
      <c r="M644" s="310"/>
      <c r="N644" s="310"/>
    </row>
    <row r="645" spans="12:14" ht="15.75" customHeight="1" x14ac:dyDescent="0.2">
      <c r="L645" s="309"/>
      <c r="M645" s="310"/>
      <c r="N645" s="310"/>
    </row>
    <row r="646" spans="12:14" ht="15.75" customHeight="1" x14ac:dyDescent="0.2">
      <c r="L646" s="309"/>
      <c r="M646" s="310"/>
      <c r="N646" s="310"/>
    </row>
    <row r="647" spans="12:14" ht="15.75" customHeight="1" x14ac:dyDescent="0.2">
      <c r="L647" s="309"/>
      <c r="M647" s="310"/>
      <c r="N647" s="310"/>
    </row>
    <row r="648" spans="12:14" ht="15.75" customHeight="1" x14ac:dyDescent="0.2">
      <c r="L648" s="309"/>
      <c r="M648" s="310"/>
      <c r="N648" s="310"/>
    </row>
    <row r="649" spans="12:14" ht="15.75" customHeight="1" x14ac:dyDescent="0.2">
      <c r="L649" s="309"/>
      <c r="M649" s="310"/>
      <c r="N649" s="310"/>
    </row>
    <row r="650" spans="12:14" ht="15.75" customHeight="1" x14ac:dyDescent="0.2">
      <c r="L650" s="309"/>
      <c r="M650" s="310"/>
      <c r="N650" s="310"/>
    </row>
    <row r="651" spans="12:14" ht="15.75" customHeight="1" x14ac:dyDescent="0.2">
      <c r="L651" s="309"/>
      <c r="M651" s="310"/>
      <c r="N651" s="310"/>
    </row>
    <row r="652" spans="12:14" ht="15.75" customHeight="1" x14ac:dyDescent="0.2">
      <c r="L652" s="309"/>
      <c r="M652" s="310"/>
      <c r="N652" s="310"/>
    </row>
    <row r="653" spans="12:14" ht="15.75" customHeight="1" x14ac:dyDescent="0.2">
      <c r="L653" s="309"/>
      <c r="M653" s="310"/>
      <c r="N653" s="310"/>
    </row>
    <row r="654" spans="12:14" ht="15.75" customHeight="1" x14ac:dyDescent="0.2">
      <c r="L654" s="309"/>
      <c r="M654" s="310"/>
      <c r="N654" s="310"/>
    </row>
    <row r="655" spans="12:14" ht="15.75" customHeight="1" x14ac:dyDescent="0.2">
      <c r="L655" s="309"/>
      <c r="M655" s="310"/>
      <c r="N655" s="310"/>
    </row>
    <row r="656" spans="12:14" ht="15.75" customHeight="1" x14ac:dyDescent="0.2">
      <c r="L656" s="309"/>
      <c r="M656" s="310"/>
      <c r="N656" s="310"/>
    </row>
    <row r="657" spans="12:14" ht="15.75" customHeight="1" x14ac:dyDescent="0.2">
      <c r="L657" s="309"/>
      <c r="M657" s="310"/>
      <c r="N657" s="310"/>
    </row>
    <row r="658" spans="12:14" ht="15.75" customHeight="1" x14ac:dyDescent="0.2">
      <c r="L658" s="309"/>
      <c r="M658" s="310"/>
      <c r="N658" s="310"/>
    </row>
    <row r="659" spans="12:14" ht="15.75" customHeight="1" x14ac:dyDescent="0.2">
      <c r="L659" s="309"/>
      <c r="M659" s="310"/>
      <c r="N659" s="310"/>
    </row>
    <row r="660" spans="12:14" ht="15.75" customHeight="1" x14ac:dyDescent="0.2">
      <c r="L660" s="309"/>
      <c r="M660" s="310"/>
      <c r="N660" s="310"/>
    </row>
    <row r="661" spans="12:14" ht="15.75" customHeight="1" x14ac:dyDescent="0.2">
      <c r="L661" s="309"/>
      <c r="M661" s="310"/>
      <c r="N661" s="310"/>
    </row>
    <row r="662" spans="12:14" ht="15.75" customHeight="1" x14ac:dyDescent="0.2">
      <c r="L662" s="309"/>
      <c r="M662" s="310"/>
      <c r="N662" s="310"/>
    </row>
    <row r="663" spans="12:14" ht="15.75" customHeight="1" x14ac:dyDescent="0.2">
      <c r="L663" s="309"/>
      <c r="M663" s="310"/>
      <c r="N663" s="310"/>
    </row>
    <row r="664" spans="12:14" ht="15.75" customHeight="1" x14ac:dyDescent="0.2">
      <c r="L664" s="309"/>
      <c r="M664" s="310"/>
      <c r="N664" s="310"/>
    </row>
    <row r="665" spans="12:14" ht="15.75" customHeight="1" x14ac:dyDescent="0.2">
      <c r="L665" s="309"/>
      <c r="M665" s="310"/>
      <c r="N665" s="310"/>
    </row>
    <row r="666" spans="12:14" ht="15.75" customHeight="1" x14ac:dyDescent="0.2">
      <c r="L666" s="309"/>
      <c r="M666" s="310"/>
      <c r="N666" s="310"/>
    </row>
    <row r="667" spans="12:14" ht="15.75" customHeight="1" x14ac:dyDescent="0.2">
      <c r="L667" s="309"/>
      <c r="M667" s="310"/>
      <c r="N667" s="310"/>
    </row>
    <row r="668" spans="12:14" ht="15.75" customHeight="1" x14ac:dyDescent="0.2">
      <c r="L668" s="309"/>
      <c r="M668" s="310"/>
      <c r="N668" s="310"/>
    </row>
    <row r="669" spans="12:14" ht="15.75" customHeight="1" x14ac:dyDescent="0.2">
      <c r="L669" s="309"/>
      <c r="M669" s="310"/>
      <c r="N669" s="310"/>
    </row>
    <row r="670" spans="12:14" ht="15.75" customHeight="1" x14ac:dyDescent="0.2">
      <c r="L670" s="309"/>
      <c r="M670" s="310"/>
      <c r="N670" s="310"/>
    </row>
    <row r="671" spans="12:14" ht="15.75" customHeight="1" x14ac:dyDescent="0.2">
      <c r="L671" s="309"/>
      <c r="M671" s="310"/>
      <c r="N671" s="310"/>
    </row>
    <row r="672" spans="12:14" ht="15.75" customHeight="1" x14ac:dyDescent="0.2">
      <c r="L672" s="309"/>
      <c r="M672" s="310"/>
      <c r="N672" s="310"/>
    </row>
    <row r="673" spans="12:14" ht="15.75" customHeight="1" x14ac:dyDescent="0.2">
      <c r="L673" s="309"/>
      <c r="M673" s="310"/>
      <c r="N673" s="310"/>
    </row>
    <row r="674" spans="12:14" ht="15.75" customHeight="1" x14ac:dyDescent="0.2">
      <c r="L674" s="309"/>
      <c r="M674" s="310"/>
      <c r="N674" s="310"/>
    </row>
    <row r="675" spans="12:14" ht="15.75" customHeight="1" x14ac:dyDescent="0.2">
      <c r="L675" s="309"/>
      <c r="M675" s="310"/>
      <c r="N675" s="310"/>
    </row>
    <row r="676" spans="12:14" ht="15.75" customHeight="1" x14ac:dyDescent="0.2">
      <c r="L676" s="309"/>
      <c r="M676" s="310"/>
      <c r="N676" s="310"/>
    </row>
    <row r="677" spans="12:14" ht="15.75" customHeight="1" x14ac:dyDescent="0.2">
      <c r="L677" s="309"/>
      <c r="M677" s="310"/>
      <c r="N677" s="310"/>
    </row>
    <row r="678" spans="12:14" ht="15.75" customHeight="1" x14ac:dyDescent="0.2">
      <c r="L678" s="309"/>
      <c r="M678" s="310"/>
      <c r="N678" s="310"/>
    </row>
    <row r="679" spans="12:14" ht="15.75" customHeight="1" x14ac:dyDescent="0.2">
      <c r="L679" s="309"/>
      <c r="M679" s="310"/>
      <c r="N679" s="310"/>
    </row>
    <row r="680" spans="12:14" ht="15.75" customHeight="1" x14ac:dyDescent="0.2">
      <c r="L680" s="309"/>
      <c r="M680" s="310"/>
      <c r="N680" s="310"/>
    </row>
    <row r="681" spans="12:14" ht="15.75" customHeight="1" x14ac:dyDescent="0.2">
      <c r="L681" s="309"/>
      <c r="M681" s="310"/>
      <c r="N681" s="310"/>
    </row>
    <row r="682" spans="12:14" ht="15.75" customHeight="1" x14ac:dyDescent="0.2">
      <c r="L682" s="309"/>
      <c r="M682" s="310"/>
      <c r="N682" s="310"/>
    </row>
    <row r="683" spans="12:14" ht="15.75" customHeight="1" x14ac:dyDescent="0.2">
      <c r="L683" s="309"/>
      <c r="M683" s="310"/>
      <c r="N683" s="310"/>
    </row>
    <row r="684" spans="12:14" ht="15.75" customHeight="1" x14ac:dyDescent="0.2">
      <c r="L684" s="309"/>
      <c r="M684" s="310"/>
      <c r="N684" s="310"/>
    </row>
    <row r="685" spans="12:14" ht="15.75" customHeight="1" x14ac:dyDescent="0.2">
      <c r="L685" s="309"/>
      <c r="M685" s="310"/>
      <c r="N685" s="310"/>
    </row>
    <row r="686" spans="12:14" ht="15.75" customHeight="1" x14ac:dyDescent="0.2">
      <c r="L686" s="309"/>
      <c r="M686" s="310"/>
      <c r="N686" s="310"/>
    </row>
    <row r="687" spans="12:14" ht="15.75" customHeight="1" x14ac:dyDescent="0.2">
      <c r="L687" s="309"/>
      <c r="M687" s="310"/>
      <c r="N687" s="310"/>
    </row>
    <row r="688" spans="12:14" ht="15.75" customHeight="1" x14ac:dyDescent="0.2">
      <c r="L688" s="309"/>
      <c r="M688" s="310"/>
      <c r="N688" s="310"/>
    </row>
    <row r="689" spans="12:14" ht="15.75" customHeight="1" x14ac:dyDescent="0.2">
      <c r="L689" s="309"/>
      <c r="M689" s="310"/>
      <c r="N689" s="310"/>
    </row>
    <row r="690" spans="12:14" ht="15.75" customHeight="1" x14ac:dyDescent="0.2">
      <c r="L690" s="309"/>
      <c r="M690" s="310"/>
      <c r="N690" s="310"/>
    </row>
    <row r="691" spans="12:14" ht="15.75" customHeight="1" x14ac:dyDescent="0.2">
      <c r="L691" s="309"/>
      <c r="M691" s="310"/>
      <c r="N691" s="310"/>
    </row>
    <row r="692" spans="12:14" ht="15.75" customHeight="1" x14ac:dyDescent="0.2">
      <c r="L692" s="309"/>
      <c r="M692" s="310"/>
      <c r="N692" s="310"/>
    </row>
    <row r="693" spans="12:14" ht="15.75" customHeight="1" x14ac:dyDescent="0.2">
      <c r="L693" s="309"/>
      <c r="M693" s="310"/>
      <c r="N693" s="310"/>
    </row>
    <row r="694" spans="12:14" ht="15.75" customHeight="1" x14ac:dyDescent="0.2">
      <c r="L694" s="309"/>
      <c r="M694" s="310"/>
      <c r="N694" s="310"/>
    </row>
    <row r="695" spans="12:14" ht="15.75" customHeight="1" x14ac:dyDescent="0.2">
      <c r="L695" s="309"/>
      <c r="M695" s="310"/>
      <c r="N695" s="310"/>
    </row>
    <row r="696" spans="12:14" ht="15.75" customHeight="1" x14ac:dyDescent="0.2">
      <c r="L696" s="309"/>
      <c r="M696" s="310"/>
      <c r="N696" s="310"/>
    </row>
    <row r="697" spans="12:14" ht="15.75" customHeight="1" x14ac:dyDescent="0.2">
      <c r="L697" s="309"/>
      <c r="M697" s="310"/>
      <c r="N697" s="310"/>
    </row>
    <row r="698" spans="12:14" ht="15.75" customHeight="1" x14ac:dyDescent="0.2">
      <c r="L698" s="309"/>
      <c r="M698" s="310"/>
      <c r="N698" s="310"/>
    </row>
    <row r="699" spans="12:14" ht="15.75" customHeight="1" x14ac:dyDescent="0.2">
      <c r="L699" s="309"/>
      <c r="M699" s="310"/>
      <c r="N699" s="310"/>
    </row>
    <row r="700" spans="12:14" ht="15.75" customHeight="1" x14ac:dyDescent="0.2">
      <c r="L700" s="309"/>
      <c r="M700" s="310"/>
      <c r="N700" s="310"/>
    </row>
    <row r="701" spans="12:14" ht="15.75" customHeight="1" x14ac:dyDescent="0.2">
      <c r="L701" s="309"/>
      <c r="M701" s="310"/>
      <c r="N701" s="310"/>
    </row>
    <row r="702" spans="12:14" ht="15.75" customHeight="1" x14ac:dyDescent="0.2">
      <c r="L702" s="309"/>
      <c r="M702" s="310"/>
      <c r="N702" s="310"/>
    </row>
    <row r="703" spans="12:14" ht="15.75" customHeight="1" x14ac:dyDescent="0.2">
      <c r="L703" s="309"/>
      <c r="M703" s="310"/>
      <c r="N703" s="310"/>
    </row>
    <row r="704" spans="12:14" ht="15.75" customHeight="1" x14ac:dyDescent="0.2">
      <c r="L704" s="309"/>
      <c r="M704" s="310"/>
      <c r="N704" s="310"/>
    </row>
    <row r="705" spans="12:14" ht="15.75" customHeight="1" x14ac:dyDescent="0.2">
      <c r="L705" s="309"/>
      <c r="M705" s="310"/>
      <c r="N705" s="310"/>
    </row>
    <row r="706" spans="12:14" ht="15.75" customHeight="1" x14ac:dyDescent="0.2">
      <c r="L706" s="309"/>
      <c r="M706" s="310"/>
      <c r="N706" s="310"/>
    </row>
    <row r="707" spans="12:14" ht="15.75" customHeight="1" x14ac:dyDescent="0.2">
      <c r="L707" s="309"/>
      <c r="M707" s="310"/>
      <c r="N707" s="310"/>
    </row>
    <row r="708" spans="12:14" ht="15.75" customHeight="1" x14ac:dyDescent="0.2">
      <c r="L708" s="309"/>
      <c r="M708" s="310"/>
      <c r="N708" s="310"/>
    </row>
    <row r="709" spans="12:14" ht="15.75" customHeight="1" x14ac:dyDescent="0.2">
      <c r="L709" s="309"/>
      <c r="M709" s="310"/>
      <c r="N709" s="310"/>
    </row>
    <row r="710" spans="12:14" ht="15.75" customHeight="1" x14ac:dyDescent="0.2">
      <c r="L710" s="309"/>
      <c r="M710" s="310"/>
      <c r="N710" s="310"/>
    </row>
    <row r="711" spans="12:14" ht="15.75" customHeight="1" x14ac:dyDescent="0.2">
      <c r="L711" s="309"/>
      <c r="M711" s="310"/>
      <c r="N711" s="310"/>
    </row>
    <row r="712" spans="12:14" ht="15.75" customHeight="1" x14ac:dyDescent="0.2">
      <c r="L712" s="309"/>
      <c r="M712" s="310"/>
      <c r="N712" s="310"/>
    </row>
    <row r="713" spans="12:14" ht="15.75" customHeight="1" x14ac:dyDescent="0.2">
      <c r="L713" s="309"/>
      <c r="M713" s="310"/>
      <c r="N713" s="310"/>
    </row>
    <row r="714" spans="12:14" ht="15.75" customHeight="1" x14ac:dyDescent="0.2">
      <c r="L714" s="309"/>
      <c r="M714" s="310"/>
      <c r="N714" s="310"/>
    </row>
    <row r="715" spans="12:14" ht="15.75" customHeight="1" x14ac:dyDescent="0.2">
      <c r="L715" s="309"/>
      <c r="M715" s="310"/>
      <c r="N715" s="310"/>
    </row>
    <row r="716" spans="12:14" ht="15.75" customHeight="1" x14ac:dyDescent="0.2">
      <c r="L716" s="309"/>
      <c r="M716" s="310"/>
      <c r="N716" s="310"/>
    </row>
    <row r="717" spans="12:14" ht="15.75" customHeight="1" x14ac:dyDescent="0.2">
      <c r="L717" s="309"/>
      <c r="M717" s="310"/>
      <c r="N717" s="310"/>
    </row>
    <row r="718" spans="12:14" ht="15.75" customHeight="1" x14ac:dyDescent="0.2">
      <c r="L718" s="309"/>
      <c r="M718" s="310"/>
      <c r="N718" s="310"/>
    </row>
    <row r="719" spans="12:14" ht="15.75" customHeight="1" x14ac:dyDescent="0.2">
      <c r="L719" s="309"/>
      <c r="M719" s="310"/>
      <c r="N719" s="310"/>
    </row>
    <row r="720" spans="12:14" ht="15.75" customHeight="1" x14ac:dyDescent="0.2">
      <c r="L720" s="309"/>
      <c r="M720" s="310"/>
      <c r="N720" s="310"/>
    </row>
    <row r="721" spans="12:14" ht="15.75" customHeight="1" x14ac:dyDescent="0.2">
      <c r="L721" s="309"/>
      <c r="M721" s="310"/>
      <c r="N721" s="310"/>
    </row>
    <row r="722" spans="12:14" ht="15.75" customHeight="1" x14ac:dyDescent="0.2">
      <c r="L722" s="309"/>
      <c r="M722" s="310"/>
      <c r="N722" s="310"/>
    </row>
    <row r="723" spans="12:14" ht="15.75" customHeight="1" x14ac:dyDescent="0.2">
      <c r="L723" s="309"/>
      <c r="M723" s="310"/>
      <c r="N723" s="310"/>
    </row>
    <row r="724" spans="12:14" ht="15.75" customHeight="1" x14ac:dyDescent="0.2">
      <c r="L724" s="309"/>
      <c r="M724" s="310"/>
      <c r="N724" s="310"/>
    </row>
    <row r="725" spans="12:14" ht="15.75" customHeight="1" x14ac:dyDescent="0.2">
      <c r="L725" s="309"/>
      <c r="M725" s="310"/>
      <c r="N725" s="310"/>
    </row>
    <row r="726" spans="12:14" ht="15.75" customHeight="1" x14ac:dyDescent="0.2">
      <c r="L726" s="309"/>
      <c r="M726" s="310"/>
      <c r="N726" s="310"/>
    </row>
    <row r="727" spans="12:14" ht="15.75" customHeight="1" x14ac:dyDescent="0.2">
      <c r="L727" s="309"/>
      <c r="M727" s="310"/>
      <c r="N727" s="310"/>
    </row>
    <row r="728" spans="12:14" ht="15.75" customHeight="1" x14ac:dyDescent="0.2">
      <c r="L728" s="309"/>
      <c r="M728" s="310"/>
      <c r="N728" s="310"/>
    </row>
    <row r="729" spans="12:14" ht="15.75" customHeight="1" x14ac:dyDescent="0.2">
      <c r="L729" s="309"/>
      <c r="M729" s="310"/>
      <c r="N729" s="310"/>
    </row>
    <row r="730" spans="12:14" ht="15.75" customHeight="1" x14ac:dyDescent="0.2">
      <c r="L730" s="309"/>
      <c r="M730" s="310"/>
      <c r="N730" s="310"/>
    </row>
    <row r="731" spans="12:14" ht="15.75" customHeight="1" x14ac:dyDescent="0.2">
      <c r="L731" s="309"/>
      <c r="M731" s="310"/>
      <c r="N731" s="310"/>
    </row>
    <row r="732" spans="12:14" ht="15.75" customHeight="1" x14ac:dyDescent="0.2">
      <c r="L732" s="309"/>
      <c r="M732" s="310"/>
      <c r="N732" s="310"/>
    </row>
    <row r="733" spans="12:14" ht="15.75" customHeight="1" x14ac:dyDescent="0.2">
      <c r="L733" s="309"/>
      <c r="M733" s="310"/>
      <c r="N733" s="310"/>
    </row>
    <row r="734" spans="12:14" ht="15.75" customHeight="1" x14ac:dyDescent="0.2">
      <c r="L734" s="309"/>
      <c r="M734" s="310"/>
      <c r="N734" s="310"/>
    </row>
    <row r="735" spans="12:14" ht="15.75" customHeight="1" x14ac:dyDescent="0.2">
      <c r="L735" s="309"/>
      <c r="M735" s="310"/>
      <c r="N735" s="310"/>
    </row>
    <row r="736" spans="12:14" ht="15.75" customHeight="1" x14ac:dyDescent="0.2">
      <c r="L736" s="309"/>
      <c r="M736" s="310"/>
      <c r="N736" s="310"/>
    </row>
    <row r="737" spans="12:14" ht="15.75" customHeight="1" x14ac:dyDescent="0.2">
      <c r="L737" s="309"/>
      <c r="M737" s="310"/>
      <c r="N737" s="310"/>
    </row>
    <row r="738" spans="12:14" ht="15.75" customHeight="1" x14ac:dyDescent="0.2">
      <c r="L738" s="309"/>
      <c r="M738" s="310"/>
      <c r="N738" s="310"/>
    </row>
    <row r="739" spans="12:14" ht="15.75" customHeight="1" x14ac:dyDescent="0.2">
      <c r="L739" s="309"/>
      <c r="M739" s="310"/>
      <c r="N739" s="310"/>
    </row>
    <row r="740" spans="12:14" ht="15.75" customHeight="1" x14ac:dyDescent="0.2">
      <c r="L740" s="309"/>
      <c r="M740" s="310"/>
      <c r="N740" s="310"/>
    </row>
    <row r="741" spans="12:14" ht="15.75" customHeight="1" x14ac:dyDescent="0.2">
      <c r="L741" s="309"/>
      <c r="M741" s="310"/>
      <c r="N741" s="310"/>
    </row>
    <row r="742" spans="12:14" ht="15.75" customHeight="1" x14ac:dyDescent="0.2">
      <c r="L742" s="309"/>
      <c r="M742" s="310"/>
      <c r="N742" s="310"/>
    </row>
    <row r="743" spans="12:14" ht="15.75" customHeight="1" x14ac:dyDescent="0.2">
      <c r="L743" s="309"/>
      <c r="M743" s="310"/>
      <c r="N743" s="310"/>
    </row>
    <row r="744" spans="12:14" ht="15.75" customHeight="1" x14ac:dyDescent="0.2">
      <c r="L744" s="309"/>
      <c r="M744" s="310"/>
      <c r="N744" s="310"/>
    </row>
    <row r="745" spans="12:14" ht="15.75" customHeight="1" x14ac:dyDescent="0.2">
      <c r="L745" s="309"/>
      <c r="M745" s="310"/>
      <c r="N745" s="310"/>
    </row>
    <row r="746" spans="12:14" ht="15.75" customHeight="1" x14ac:dyDescent="0.2">
      <c r="L746" s="309"/>
      <c r="M746" s="310"/>
      <c r="N746" s="310"/>
    </row>
    <row r="747" spans="12:14" ht="15.75" customHeight="1" x14ac:dyDescent="0.2">
      <c r="L747" s="309"/>
      <c r="M747" s="310"/>
      <c r="N747" s="310"/>
    </row>
    <row r="748" spans="12:14" ht="15.75" customHeight="1" x14ac:dyDescent="0.2">
      <c r="L748" s="309"/>
      <c r="M748" s="310"/>
      <c r="N748" s="310"/>
    </row>
    <row r="749" spans="12:14" ht="15.75" customHeight="1" x14ac:dyDescent="0.2">
      <c r="L749" s="309"/>
      <c r="M749" s="310"/>
      <c r="N749" s="310"/>
    </row>
    <row r="750" spans="12:14" ht="15.75" customHeight="1" x14ac:dyDescent="0.2">
      <c r="L750" s="309"/>
      <c r="M750" s="310"/>
      <c r="N750" s="310"/>
    </row>
    <row r="751" spans="12:14" ht="15.75" customHeight="1" x14ac:dyDescent="0.2">
      <c r="L751" s="309"/>
      <c r="M751" s="310"/>
      <c r="N751" s="310"/>
    </row>
    <row r="752" spans="12:14" ht="15.75" customHeight="1" x14ac:dyDescent="0.2">
      <c r="L752" s="309"/>
      <c r="M752" s="310"/>
      <c r="N752" s="310"/>
    </row>
    <row r="753" spans="12:14" ht="15.75" customHeight="1" x14ac:dyDescent="0.2">
      <c r="L753" s="309"/>
      <c r="M753" s="310"/>
      <c r="N753" s="310"/>
    </row>
    <row r="754" spans="12:14" ht="15.75" customHeight="1" x14ac:dyDescent="0.2">
      <c r="L754" s="309"/>
      <c r="M754" s="310"/>
      <c r="N754" s="310"/>
    </row>
    <row r="755" spans="12:14" ht="15.75" customHeight="1" x14ac:dyDescent="0.2">
      <c r="L755" s="309"/>
      <c r="M755" s="310"/>
      <c r="N755" s="310"/>
    </row>
    <row r="756" spans="12:14" ht="15.75" customHeight="1" x14ac:dyDescent="0.2">
      <c r="L756" s="309"/>
      <c r="M756" s="310"/>
      <c r="N756" s="310"/>
    </row>
    <row r="757" spans="12:14" ht="15.75" customHeight="1" x14ac:dyDescent="0.2">
      <c r="L757" s="309"/>
      <c r="M757" s="310"/>
      <c r="N757" s="310"/>
    </row>
    <row r="758" spans="12:14" ht="15.75" customHeight="1" x14ac:dyDescent="0.2">
      <c r="L758" s="309"/>
      <c r="M758" s="310"/>
      <c r="N758" s="310"/>
    </row>
    <row r="759" spans="12:14" ht="15.75" customHeight="1" x14ac:dyDescent="0.2">
      <c r="L759" s="309"/>
      <c r="M759" s="310"/>
      <c r="N759" s="310"/>
    </row>
    <row r="760" spans="12:14" ht="15.75" customHeight="1" x14ac:dyDescent="0.2">
      <c r="L760" s="309"/>
      <c r="M760" s="310"/>
      <c r="N760" s="310"/>
    </row>
    <row r="761" spans="12:14" ht="15.75" customHeight="1" x14ac:dyDescent="0.2">
      <c r="L761" s="309"/>
      <c r="M761" s="310"/>
      <c r="N761" s="310"/>
    </row>
    <row r="762" spans="12:14" ht="15.75" customHeight="1" x14ac:dyDescent="0.2">
      <c r="L762" s="309"/>
      <c r="M762" s="310"/>
      <c r="N762" s="310"/>
    </row>
    <row r="763" spans="12:14" ht="15.75" customHeight="1" x14ac:dyDescent="0.2">
      <c r="L763" s="309"/>
      <c r="M763" s="310"/>
      <c r="N763" s="310"/>
    </row>
    <row r="764" spans="12:14" ht="15.75" customHeight="1" x14ac:dyDescent="0.2">
      <c r="L764" s="309"/>
      <c r="M764" s="310"/>
      <c r="N764" s="310"/>
    </row>
    <row r="765" spans="12:14" ht="15.75" customHeight="1" x14ac:dyDescent="0.2">
      <c r="L765" s="309"/>
      <c r="M765" s="310"/>
      <c r="N765" s="310"/>
    </row>
    <row r="766" spans="12:14" ht="15.75" customHeight="1" x14ac:dyDescent="0.2">
      <c r="L766" s="309"/>
      <c r="M766" s="310"/>
      <c r="N766" s="310"/>
    </row>
    <row r="767" spans="12:14" ht="15.75" customHeight="1" x14ac:dyDescent="0.2">
      <c r="L767" s="309"/>
      <c r="M767" s="310"/>
      <c r="N767" s="310"/>
    </row>
    <row r="768" spans="12:14" ht="15.75" customHeight="1" x14ac:dyDescent="0.2">
      <c r="L768" s="309"/>
      <c r="M768" s="310"/>
      <c r="N768" s="310"/>
    </row>
    <row r="769" spans="12:14" ht="15.75" customHeight="1" x14ac:dyDescent="0.2">
      <c r="L769" s="309"/>
      <c r="M769" s="310"/>
      <c r="N769" s="310"/>
    </row>
    <row r="770" spans="12:14" ht="15.75" customHeight="1" x14ac:dyDescent="0.2">
      <c r="L770" s="309"/>
      <c r="M770" s="310"/>
      <c r="N770" s="310"/>
    </row>
    <row r="771" spans="12:14" ht="15.75" customHeight="1" x14ac:dyDescent="0.2">
      <c r="L771" s="309"/>
      <c r="M771" s="310"/>
      <c r="N771" s="310"/>
    </row>
    <row r="772" spans="12:14" ht="15.75" customHeight="1" x14ac:dyDescent="0.2">
      <c r="L772" s="309"/>
      <c r="M772" s="310"/>
      <c r="N772" s="310"/>
    </row>
    <row r="773" spans="12:14" ht="15.75" customHeight="1" x14ac:dyDescent="0.2">
      <c r="L773" s="309"/>
      <c r="M773" s="310"/>
      <c r="N773" s="310"/>
    </row>
    <row r="774" spans="12:14" ht="15.75" customHeight="1" x14ac:dyDescent="0.2">
      <c r="L774" s="309"/>
      <c r="M774" s="310"/>
      <c r="N774" s="310"/>
    </row>
    <row r="775" spans="12:14" ht="15.75" customHeight="1" x14ac:dyDescent="0.2">
      <c r="L775" s="309"/>
      <c r="M775" s="310"/>
      <c r="N775" s="310"/>
    </row>
    <row r="776" spans="12:14" ht="15.75" customHeight="1" x14ac:dyDescent="0.2">
      <c r="L776" s="309"/>
      <c r="M776" s="310"/>
      <c r="N776" s="310"/>
    </row>
    <row r="777" spans="12:14" ht="15.75" customHeight="1" x14ac:dyDescent="0.2">
      <c r="L777" s="309"/>
      <c r="M777" s="310"/>
      <c r="N777" s="310"/>
    </row>
    <row r="778" spans="12:14" ht="15.75" customHeight="1" x14ac:dyDescent="0.2">
      <c r="L778" s="309"/>
      <c r="M778" s="310"/>
      <c r="N778" s="310"/>
    </row>
    <row r="779" spans="12:14" ht="15.75" customHeight="1" x14ac:dyDescent="0.2">
      <c r="L779" s="309"/>
      <c r="M779" s="310"/>
      <c r="N779" s="310"/>
    </row>
    <row r="780" spans="12:14" ht="15.75" customHeight="1" x14ac:dyDescent="0.2">
      <c r="L780" s="309"/>
      <c r="M780" s="310"/>
      <c r="N780" s="310"/>
    </row>
    <row r="781" spans="12:14" ht="15.75" customHeight="1" x14ac:dyDescent="0.2">
      <c r="L781" s="309"/>
      <c r="M781" s="310"/>
      <c r="N781" s="310"/>
    </row>
    <row r="782" spans="12:14" ht="15.75" customHeight="1" x14ac:dyDescent="0.2">
      <c r="L782" s="309"/>
      <c r="M782" s="310"/>
      <c r="N782" s="310"/>
    </row>
    <row r="783" spans="12:14" ht="15.75" customHeight="1" x14ac:dyDescent="0.2">
      <c r="L783" s="309"/>
      <c r="M783" s="310"/>
      <c r="N783" s="310"/>
    </row>
    <row r="784" spans="12:14" ht="15.75" customHeight="1" x14ac:dyDescent="0.2">
      <c r="L784" s="309"/>
      <c r="M784" s="310"/>
      <c r="N784" s="310"/>
    </row>
    <row r="785" spans="12:14" ht="15.75" customHeight="1" x14ac:dyDescent="0.2">
      <c r="L785" s="309"/>
      <c r="M785" s="310"/>
      <c r="N785" s="310"/>
    </row>
    <row r="786" spans="12:14" ht="15.75" customHeight="1" x14ac:dyDescent="0.2">
      <c r="L786" s="309"/>
      <c r="M786" s="310"/>
      <c r="N786" s="310"/>
    </row>
    <row r="787" spans="12:14" ht="15.75" customHeight="1" x14ac:dyDescent="0.2">
      <c r="L787" s="309"/>
      <c r="M787" s="310"/>
      <c r="N787" s="310"/>
    </row>
    <row r="788" spans="12:14" ht="15.75" customHeight="1" x14ac:dyDescent="0.2">
      <c r="L788" s="309"/>
      <c r="M788" s="310"/>
      <c r="N788" s="310"/>
    </row>
    <row r="789" spans="12:14" ht="15.75" customHeight="1" x14ac:dyDescent="0.2">
      <c r="L789" s="309"/>
      <c r="M789" s="310"/>
      <c r="N789" s="310"/>
    </row>
    <row r="790" spans="12:14" ht="15.75" customHeight="1" x14ac:dyDescent="0.2">
      <c r="L790" s="309"/>
      <c r="M790" s="310"/>
      <c r="N790" s="310"/>
    </row>
    <row r="791" spans="12:14" ht="15.75" customHeight="1" x14ac:dyDescent="0.2">
      <c r="L791" s="309"/>
      <c r="M791" s="310"/>
      <c r="N791" s="310"/>
    </row>
    <row r="792" spans="12:14" ht="15.75" customHeight="1" x14ac:dyDescent="0.2">
      <c r="L792" s="309"/>
      <c r="M792" s="310"/>
      <c r="N792" s="310"/>
    </row>
    <row r="793" spans="12:14" ht="15.75" customHeight="1" x14ac:dyDescent="0.2">
      <c r="L793" s="309"/>
      <c r="M793" s="310"/>
      <c r="N793" s="310"/>
    </row>
    <row r="794" spans="12:14" ht="15.75" customHeight="1" x14ac:dyDescent="0.2">
      <c r="L794" s="309"/>
      <c r="M794" s="310"/>
      <c r="N794" s="310"/>
    </row>
    <row r="795" spans="12:14" ht="15.75" customHeight="1" x14ac:dyDescent="0.2">
      <c r="L795" s="309"/>
      <c r="M795" s="310"/>
      <c r="N795" s="310"/>
    </row>
    <row r="796" spans="12:14" ht="15.75" customHeight="1" x14ac:dyDescent="0.2">
      <c r="L796" s="309"/>
      <c r="M796" s="310"/>
      <c r="N796" s="310"/>
    </row>
    <row r="797" spans="12:14" ht="15.75" customHeight="1" x14ac:dyDescent="0.2">
      <c r="L797" s="309"/>
      <c r="M797" s="310"/>
      <c r="N797" s="310"/>
    </row>
    <row r="798" spans="12:14" ht="15.75" customHeight="1" x14ac:dyDescent="0.2">
      <c r="L798" s="309"/>
      <c r="M798" s="310"/>
      <c r="N798" s="310"/>
    </row>
    <row r="799" spans="12:14" ht="15.75" customHeight="1" x14ac:dyDescent="0.2">
      <c r="L799" s="309"/>
      <c r="M799" s="310"/>
      <c r="N799" s="310"/>
    </row>
    <row r="800" spans="12:14" ht="15.75" customHeight="1" x14ac:dyDescent="0.2">
      <c r="L800" s="309"/>
      <c r="M800" s="310"/>
      <c r="N800" s="310"/>
    </row>
    <row r="801" spans="12:14" ht="15.75" customHeight="1" x14ac:dyDescent="0.2">
      <c r="L801" s="309"/>
      <c r="M801" s="310"/>
      <c r="N801" s="310"/>
    </row>
    <row r="802" spans="12:14" ht="15.75" customHeight="1" x14ac:dyDescent="0.2">
      <c r="L802" s="309"/>
      <c r="M802" s="310"/>
      <c r="N802" s="310"/>
    </row>
    <row r="803" spans="12:14" ht="15.75" customHeight="1" x14ac:dyDescent="0.2">
      <c r="L803" s="309"/>
      <c r="M803" s="310"/>
      <c r="N803" s="310"/>
    </row>
    <row r="804" spans="12:14" ht="15.75" customHeight="1" x14ac:dyDescent="0.2">
      <c r="L804" s="309"/>
      <c r="M804" s="310"/>
      <c r="N804" s="310"/>
    </row>
    <row r="805" spans="12:14" ht="15.75" customHeight="1" x14ac:dyDescent="0.2">
      <c r="L805" s="309"/>
      <c r="M805" s="310"/>
      <c r="N805" s="310"/>
    </row>
    <row r="806" spans="12:14" ht="15.75" customHeight="1" x14ac:dyDescent="0.2">
      <c r="L806" s="309"/>
      <c r="M806" s="310"/>
      <c r="N806" s="310"/>
    </row>
    <row r="807" spans="12:14" ht="15.75" customHeight="1" x14ac:dyDescent="0.2">
      <c r="L807" s="309"/>
      <c r="M807" s="310"/>
      <c r="N807" s="310"/>
    </row>
    <row r="808" spans="12:14" ht="15.75" customHeight="1" x14ac:dyDescent="0.2">
      <c r="L808" s="309"/>
      <c r="M808" s="310"/>
      <c r="N808" s="310"/>
    </row>
    <row r="809" spans="12:14" ht="15.75" customHeight="1" x14ac:dyDescent="0.2">
      <c r="L809" s="309"/>
      <c r="M809" s="310"/>
      <c r="N809" s="310"/>
    </row>
    <row r="810" spans="12:14" ht="15.75" customHeight="1" x14ac:dyDescent="0.2">
      <c r="L810" s="309"/>
      <c r="M810" s="310"/>
      <c r="N810" s="310"/>
    </row>
    <row r="811" spans="12:14" ht="15.75" customHeight="1" x14ac:dyDescent="0.2">
      <c r="L811" s="309"/>
      <c r="M811" s="310"/>
      <c r="N811" s="310"/>
    </row>
    <row r="812" spans="12:14" ht="15.75" customHeight="1" x14ac:dyDescent="0.2">
      <c r="L812" s="309"/>
      <c r="M812" s="310"/>
      <c r="N812" s="310"/>
    </row>
    <row r="813" spans="12:14" ht="15.75" customHeight="1" x14ac:dyDescent="0.2">
      <c r="L813" s="309"/>
      <c r="M813" s="310"/>
      <c r="N813" s="310"/>
    </row>
    <row r="814" spans="12:14" ht="15.75" customHeight="1" x14ac:dyDescent="0.2">
      <c r="L814" s="309"/>
      <c r="M814" s="310"/>
      <c r="N814" s="310"/>
    </row>
    <row r="815" spans="12:14" ht="15.75" customHeight="1" x14ac:dyDescent="0.2">
      <c r="L815" s="309"/>
      <c r="M815" s="310"/>
      <c r="N815" s="310"/>
    </row>
    <row r="816" spans="12:14" ht="15.75" customHeight="1" x14ac:dyDescent="0.2">
      <c r="L816" s="309"/>
      <c r="M816" s="310"/>
      <c r="N816" s="310"/>
    </row>
    <row r="817" spans="12:14" ht="15.75" customHeight="1" x14ac:dyDescent="0.2">
      <c r="L817" s="309"/>
      <c r="M817" s="310"/>
      <c r="N817" s="310"/>
    </row>
    <row r="818" spans="12:14" ht="15.75" customHeight="1" x14ac:dyDescent="0.2">
      <c r="L818" s="309"/>
      <c r="M818" s="310"/>
      <c r="N818" s="310"/>
    </row>
    <row r="819" spans="12:14" ht="15.75" customHeight="1" x14ac:dyDescent="0.2">
      <c r="L819" s="309"/>
      <c r="M819" s="310"/>
      <c r="N819" s="310"/>
    </row>
    <row r="820" spans="12:14" ht="15.75" customHeight="1" x14ac:dyDescent="0.2">
      <c r="L820" s="309"/>
      <c r="M820" s="310"/>
      <c r="N820" s="310"/>
    </row>
    <row r="821" spans="12:14" ht="15.75" customHeight="1" x14ac:dyDescent="0.2">
      <c r="L821" s="309"/>
      <c r="M821" s="310"/>
      <c r="N821" s="310"/>
    </row>
    <row r="822" spans="12:14" ht="15.75" customHeight="1" x14ac:dyDescent="0.2">
      <c r="L822" s="309"/>
      <c r="M822" s="310"/>
      <c r="N822" s="310"/>
    </row>
    <row r="823" spans="12:14" ht="15.75" customHeight="1" x14ac:dyDescent="0.2">
      <c r="L823" s="309"/>
      <c r="M823" s="310"/>
      <c r="N823" s="310"/>
    </row>
    <row r="824" spans="12:14" ht="15.75" customHeight="1" x14ac:dyDescent="0.2">
      <c r="L824" s="309"/>
      <c r="M824" s="310"/>
      <c r="N824" s="310"/>
    </row>
    <row r="825" spans="12:14" ht="15.75" customHeight="1" x14ac:dyDescent="0.2">
      <c r="L825" s="309"/>
      <c r="M825" s="310"/>
      <c r="N825" s="310"/>
    </row>
    <row r="826" spans="12:14" ht="15.75" customHeight="1" x14ac:dyDescent="0.2">
      <c r="L826" s="309"/>
      <c r="M826" s="310"/>
      <c r="N826" s="310"/>
    </row>
    <row r="827" spans="12:14" ht="15.75" customHeight="1" x14ac:dyDescent="0.2">
      <c r="L827" s="309"/>
      <c r="M827" s="310"/>
      <c r="N827" s="310"/>
    </row>
    <row r="828" spans="12:14" ht="15.75" customHeight="1" x14ac:dyDescent="0.2">
      <c r="L828" s="309"/>
      <c r="M828" s="310"/>
      <c r="N828" s="310"/>
    </row>
    <row r="829" spans="12:14" ht="15.75" customHeight="1" x14ac:dyDescent="0.2">
      <c r="L829" s="309"/>
      <c r="M829" s="310"/>
      <c r="N829" s="310"/>
    </row>
    <row r="830" spans="12:14" ht="15.75" customHeight="1" x14ac:dyDescent="0.2">
      <c r="L830" s="309"/>
      <c r="M830" s="310"/>
      <c r="N830" s="310"/>
    </row>
    <row r="831" spans="12:14" ht="15.75" customHeight="1" x14ac:dyDescent="0.2">
      <c r="L831" s="309"/>
      <c r="M831" s="310"/>
      <c r="N831" s="310"/>
    </row>
    <row r="832" spans="12:14" ht="15.75" customHeight="1" x14ac:dyDescent="0.2">
      <c r="L832" s="309"/>
      <c r="M832" s="310"/>
      <c r="N832" s="310"/>
    </row>
    <row r="833" spans="12:14" ht="15.75" customHeight="1" x14ac:dyDescent="0.2">
      <c r="L833" s="309"/>
      <c r="M833" s="310"/>
      <c r="N833" s="310"/>
    </row>
    <row r="834" spans="12:14" ht="15.75" customHeight="1" x14ac:dyDescent="0.2">
      <c r="L834" s="309"/>
      <c r="M834" s="310"/>
      <c r="N834" s="310"/>
    </row>
    <row r="835" spans="12:14" ht="15.75" customHeight="1" x14ac:dyDescent="0.2">
      <c r="L835" s="309"/>
      <c r="M835" s="310"/>
      <c r="N835" s="310"/>
    </row>
    <row r="836" spans="12:14" ht="15.75" customHeight="1" x14ac:dyDescent="0.2">
      <c r="L836" s="309"/>
      <c r="M836" s="310"/>
      <c r="N836" s="310"/>
    </row>
    <row r="837" spans="12:14" ht="15.75" customHeight="1" x14ac:dyDescent="0.2">
      <c r="L837" s="309"/>
      <c r="M837" s="310"/>
      <c r="N837" s="310"/>
    </row>
    <row r="838" spans="12:14" ht="15.75" customHeight="1" x14ac:dyDescent="0.2">
      <c r="L838" s="309"/>
      <c r="M838" s="310"/>
      <c r="N838" s="310"/>
    </row>
    <row r="839" spans="12:14" ht="15.75" customHeight="1" x14ac:dyDescent="0.2">
      <c r="L839" s="309"/>
      <c r="M839" s="310"/>
      <c r="N839" s="310"/>
    </row>
    <row r="840" spans="12:14" ht="15.75" customHeight="1" x14ac:dyDescent="0.2">
      <c r="L840" s="309"/>
      <c r="M840" s="310"/>
      <c r="N840" s="310"/>
    </row>
    <row r="841" spans="12:14" ht="15.75" customHeight="1" x14ac:dyDescent="0.2">
      <c r="L841" s="309"/>
      <c r="M841" s="310"/>
      <c r="N841" s="310"/>
    </row>
    <row r="842" spans="12:14" ht="15.75" customHeight="1" x14ac:dyDescent="0.2">
      <c r="L842" s="309"/>
      <c r="M842" s="310"/>
      <c r="N842" s="310"/>
    </row>
    <row r="843" spans="12:14" ht="15.75" customHeight="1" x14ac:dyDescent="0.2">
      <c r="L843" s="309"/>
      <c r="M843" s="310"/>
      <c r="N843" s="310"/>
    </row>
    <row r="844" spans="12:14" ht="15.75" customHeight="1" x14ac:dyDescent="0.2">
      <c r="L844" s="309"/>
      <c r="M844" s="310"/>
      <c r="N844" s="310"/>
    </row>
    <row r="845" spans="12:14" ht="15.75" customHeight="1" x14ac:dyDescent="0.2">
      <c r="L845" s="309"/>
      <c r="M845" s="310"/>
      <c r="N845" s="310"/>
    </row>
    <row r="846" spans="12:14" ht="15.75" customHeight="1" x14ac:dyDescent="0.2">
      <c r="L846" s="309"/>
      <c r="M846" s="310"/>
      <c r="N846" s="310"/>
    </row>
    <row r="847" spans="12:14" ht="15.75" customHeight="1" x14ac:dyDescent="0.2">
      <c r="L847" s="309"/>
      <c r="M847" s="310"/>
      <c r="N847" s="310"/>
    </row>
    <row r="848" spans="12:14" ht="15.75" customHeight="1" x14ac:dyDescent="0.2">
      <c r="L848" s="309"/>
      <c r="M848" s="310"/>
      <c r="N848" s="310"/>
    </row>
    <row r="849" spans="12:14" ht="15.75" customHeight="1" x14ac:dyDescent="0.2">
      <c r="L849" s="309"/>
      <c r="M849" s="310"/>
      <c r="N849" s="310"/>
    </row>
    <row r="850" spans="12:14" ht="15.75" customHeight="1" x14ac:dyDescent="0.2">
      <c r="L850" s="309"/>
      <c r="M850" s="310"/>
      <c r="N850" s="310"/>
    </row>
    <row r="851" spans="12:14" ht="15.75" customHeight="1" x14ac:dyDescent="0.2">
      <c r="L851" s="309"/>
      <c r="M851" s="310"/>
      <c r="N851" s="310"/>
    </row>
    <row r="852" spans="12:14" ht="15.75" customHeight="1" x14ac:dyDescent="0.2">
      <c r="L852" s="309"/>
      <c r="M852" s="310"/>
      <c r="N852" s="310"/>
    </row>
    <row r="853" spans="12:14" ht="15.75" customHeight="1" x14ac:dyDescent="0.2">
      <c r="L853" s="309"/>
      <c r="M853" s="310"/>
      <c r="N853" s="310"/>
    </row>
    <row r="854" spans="12:14" ht="15.75" customHeight="1" x14ac:dyDescent="0.2">
      <c r="L854" s="309"/>
      <c r="M854" s="310"/>
      <c r="N854" s="310"/>
    </row>
    <row r="855" spans="12:14" ht="15.75" customHeight="1" x14ac:dyDescent="0.2">
      <c r="L855" s="309"/>
      <c r="M855" s="310"/>
      <c r="N855" s="310"/>
    </row>
    <row r="856" spans="12:14" ht="15.75" customHeight="1" x14ac:dyDescent="0.2">
      <c r="L856" s="309"/>
      <c r="M856" s="310"/>
      <c r="N856" s="310"/>
    </row>
    <row r="857" spans="12:14" ht="15.75" customHeight="1" x14ac:dyDescent="0.2">
      <c r="L857" s="309"/>
      <c r="M857" s="310"/>
      <c r="N857" s="310"/>
    </row>
    <row r="858" spans="12:14" ht="15.75" customHeight="1" x14ac:dyDescent="0.2">
      <c r="L858" s="309"/>
      <c r="M858" s="310"/>
      <c r="N858" s="310"/>
    </row>
    <row r="859" spans="12:14" ht="15.75" customHeight="1" x14ac:dyDescent="0.2">
      <c r="L859" s="309"/>
      <c r="M859" s="310"/>
      <c r="N859" s="310"/>
    </row>
    <row r="860" spans="12:14" ht="15.75" customHeight="1" x14ac:dyDescent="0.2">
      <c r="L860" s="309"/>
      <c r="M860" s="310"/>
      <c r="N860" s="310"/>
    </row>
    <row r="861" spans="12:14" ht="15.75" customHeight="1" x14ac:dyDescent="0.2">
      <c r="L861" s="309"/>
      <c r="M861" s="310"/>
      <c r="N861" s="310"/>
    </row>
    <row r="862" spans="12:14" ht="15.75" customHeight="1" x14ac:dyDescent="0.2">
      <c r="L862" s="309"/>
      <c r="M862" s="310"/>
      <c r="N862" s="310"/>
    </row>
    <row r="863" spans="12:14" ht="15.75" customHeight="1" x14ac:dyDescent="0.2">
      <c r="L863" s="309"/>
      <c r="M863" s="310"/>
      <c r="N863" s="310"/>
    </row>
    <row r="864" spans="12:14" ht="15.75" customHeight="1" x14ac:dyDescent="0.2">
      <c r="L864" s="309"/>
      <c r="M864" s="310"/>
      <c r="N864" s="310"/>
    </row>
    <row r="865" spans="12:14" ht="15.75" customHeight="1" x14ac:dyDescent="0.2">
      <c r="L865" s="309"/>
      <c r="M865" s="310"/>
      <c r="N865" s="310"/>
    </row>
    <row r="866" spans="12:14" ht="15.75" customHeight="1" x14ac:dyDescent="0.2">
      <c r="L866" s="309"/>
      <c r="M866" s="310"/>
      <c r="N866" s="310"/>
    </row>
    <row r="867" spans="12:14" ht="15.75" customHeight="1" x14ac:dyDescent="0.2">
      <c r="L867" s="309"/>
      <c r="M867" s="310"/>
      <c r="N867" s="310"/>
    </row>
    <row r="868" spans="12:14" ht="15.75" customHeight="1" x14ac:dyDescent="0.2">
      <c r="L868" s="309"/>
      <c r="M868" s="310"/>
      <c r="N868" s="310"/>
    </row>
    <row r="869" spans="12:14" ht="15.75" customHeight="1" x14ac:dyDescent="0.2">
      <c r="L869" s="309"/>
      <c r="M869" s="310"/>
      <c r="N869" s="310"/>
    </row>
    <row r="870" spans="12:14" ht="15.75" customHeight="1" x14ac:dyDescent="0.2">
      <c r="L870" s="309"/>
      <c r="M870" s="310"/>
      <c r="N870" s="310"/>
    </row>
    <row r="871" spans="12:14" ht="15.75" customHeight="1" x14ac:dyDescent="0.2">
      <c r="L871" s="309"/>
      <c r="M871" s="310"/>
      <c r="N871" s="310"/>
    </row>
    <row r="872" spans="12:14" ht="15.75" customHeight="1" x14ac:dyDescent="0.2">
      <c r="L872" s="309"/>
      <c r="M872" s="310"/>
      <c r="N872" s="310"/>
    </row>
    <row r="873" spans="12:14" ht="15.75" customHeight="1" x14ac:dyDescent="0.2">
      <c r="L873" s="309"/>
      <c r="M873" s="310"/>
      <c r="N873" s="310"/>
    </row>
    <row r="874" spans="12:14" ht="15.75" customHeight="1" x14ac:dyDescent="0.2">
      <c r="L874" s="309"/>
      <c r="M874" s="310"/>
      <c r="N874" s="310"/>
    </row>
    <row r="875" spans="12:14" ht="15.75" customHeight="1" x14ac:dyDescent="0.2">
      <c r="L875" s="309"/>
      <c r="M875" s="310"/>
      <c r="N875" s="310"/>
    </row>
    <row r="876" spans="12:14" ht="15.75" customHeight="1" x14ac:dyDescent="0.2">
      <c r="L876" s="309"/>
      <c r="M876" s="310"/>
      <c r="N876" s="310"/>
    </row>
    <row r="877" spans="12:14" ht="15.75" customHeight="1" x14ac:dyDescent="0.2">
      <c r="L877" s="309"/>
      <c r="M877" s="310"/>
      <c r="N877" s="310"/>
    </row>
    <row r="878" spans="12:14" ht="15.75" customHeight="1" x14ac:dyDescent="0.2">
      <c r="L878" s="309"/>
      <c r="M878" s="310"/>
      <c r="N878" s="310"/>
    </row>
    <row r="879" spans="12:14" ht="15.75" customHeight="1" x14ac:dyDescent="0.2">
      <c r="L879" s="309"/>
      <c r="M879" s="310"/>
      <c r="N879" s="310"/>
    </row>
    <row r="880" spans="12:14" ht="15.75" customHeight="1" x14ac:dyDescent="0.2">
      <c r="L880" s="309"/>
      <c r="M880" s="310"/>
      <c r="N880" s="310"/>
    </row>
    <row r="881" spans="12:14" ht="15.75" customHeight="1" x14ac:dyDescent="0.2">
      <c r="L881" s="309"/>
      <c r="M881" s="310"/>
      <c r="N881" s="310"/>
    </row>
    <row r="882" spans="12:14" ht="15.75" customHeight="1" x14ac:dyDescent="0.2">
      <c r="L882" s="309"/>
      <c r="M882" s="310"/>
      <c r="N882" s="310"/>
    </row>
    <row r="883" spans="12:14" ht="15.75" customHeight="1" x14ac:dyDescent="0.2">
      <c r="L883" s="309"/>
      <c r="M883" s="310"/>
      <c r="N883" s="310"/>
    </row>
    <row r="884" spans="12:14" ht="15.75" customHeight="1" x14ac:dyDescent="0.2">
      <c r="L884" s="309"/>
      <c r="M884" s="310"/>
      <c r="N884" s="310"/>
    </row>
    <row r="885" spans="12:14" ht="15.75" customHeight="1" x14ac:dyDescent="0.2">
      <c r="L885" s="309"/>
      <c r="M885" s="310"/>
      <c r="N885" s="310"/>
    </row>
    <row r="886" spans="12:14" ht="15.75" customHeight="1" x14ac:dyDescent="0.2">
      <c r="L886" s="309"/>
      <c r="M886" s="310"/>
      <c r="N886" s="310"/>
    </row>
    <row r="887" spans="12:14" ht="15.75" customHeight="1" x14ac:dyDescent="0.2">
      <c r="L887" s="309"/>
      <c r="M887" s="310"/>
      <c r="N887" s="310"/>
    </row>
    <row r="888" spans="12:14" ht="15.75" customHeight="1" x14ac:dyDescent="0.2">
      <c r="L888" s="309"/>
      <c r="M888" s="310"/>
      <c r="N888" s="310"/>
    </row>
    <row r="889" spans="12:14" ht="15.75" customHeight="1" x14ac:dyDescent="0.2">
      <c r="L889" s="309"/>
      <c r="M889" s="310"/>
      <c r="N889" s="310"/>
    </row>
    <row r="890" spans="12:14" ht="15.75" customHeight="1" x14ac:dyDescent="0.2">
      <c r="L890" s="309"/>
      <c r="M890" s="310"/>
      <c r="N890" s="310"/>
    </row>
    <row r="891" spans="12:14" ht="15.75" customHeight="1" x14ac:dyDescent="0.2">
      <c r="L891" s="309"/>
      <c r="M891" s="310"/>
      <c r="N891" s="310"/>
    </row>
    <row r="892" spans="12:14" ht="15.75" customHeight="1" x14ac:dyDescent="0.2">
      <c r="L892" s="309"/>
      <c r="M892" s="310"/>
      <c r="N892" s="310"/>
    </row>
    <row r="893" spans="12:14" ht="15.75" customHeight="1" x14ac:dyDescent="0.2">
      <c r="L893" s="309"/>
      <c r="M893" s="310"/>
      <c r="N893" s="310"/>
    </row>
    <row r="894" spans="12:14" ht="15.75" customHeight="1" x14ac:dyDescent="0.2">
      <c r="L894" s="309"/>
      <c r="M894" s="310"/>
      <c r="N894" s="310"/>
    </row>
    <row r="895" spans="12:14" ht="15.75" customHeight="1" x14ac:dyDescent="0.2">
      <c r="L895" s="309"/>
      <c r="M895" s="310"/>
      <c r="N895" s="310"/>
    </row>
    <row r="896" spans="12:14" ht="15.75" customHeight="1" x14ac:dyDescent="0.2">
      <c r="L896" s="309"/>
      <c r="M896" s="310"/>
      <c r="N896" s="310"/>
    </row>
    <row r="897" spans="12:14" ht="15.75" customHeight="1" x14ac:dyDescent="0.2">
      <c r="L897" s="309"/>
      <c r="M897" s="310"/>
      <c r="N897" s="310"/>
    </row>
    <row r="898" spans="12:14" ht="15.75" customHeight="1" x14ac:dyDescent="0.2">
      <c r="L898" s="309"/>
      <c r="M898" s="310"/>
      <c r="N898" s="310"/>
    </row>
    <row r="899" spans="12:14" ht="15.75" customHeight="1" x14ac:dyDescent="0.2">
      <c r="L899" s="309"/>
      <c r="M899" s="310"/>
      <c r="N899" s="310"/>
    </row>
    <row r="900" spans="12:14" ht="15.75" customHeight="1" x14ac:dyDescent="0.2">
      <c r="L900" s="309"/>
      <c r="M900" s="310"/>
      <c r="N900" s="310"/>
    </row>
    <row r="901" spans="12:14" ht="15.75" customHeight="1" x14ac:dyDescent="0.2">
      <c r="L901" s="309"/>
      <c r="M901" s="310"/>
      <c r="N901" s="310"/>
    </row>
    <row r="902" spans="12:14" ht="15.75" customHeight="1" x14ac:dyDescent="0.2">
      <c r="L902" s="309"/>
      <c r="M902" s="310"/>
      <c r="N902" s="310"/>
    </row>
    <row r="903" spans="12:14" ht="15.75" customHeight="1" x14ac:dyDescent="0.2">
      <c r="L903" s="309"/>
      <c r="M903" s="310"/>
      <c r="N903" s="310"/>
    </row>
    <row r="904" spans="12:14" ht="15.75" customHeight="1" x14ac:dyDescent="0.2">
      <c r="L904" s="309"/>
      <c r="M904" s="310"/>
      <c r="N904" s="310"/>
    </row>
    <row r="905" spans="12:14" ht="15.75" customHeight="1" x14ac:dyDescent="0.2">
      <c r="L905" s="309"/>
      <c r="M905" s="310"/>
      <c r="N905" s="310"/>
    </row>
    <row r="906" spans="12:14" ht="15.75" customHeight="1" x14ac:dyDescent="0.2">
      <c r="L906" s="309"/>
      <c r="M906" s="310"/>
      <c r="N906" s="310"/>
    </row>
    <row r="907" spans="12:14" ht="15.75" customHeight="1" x14ac:dyDescent="0.2">
      <c r="L907" s="309"/>
      <c r="M907" s="310"/>
      <c r="N907" s="310"/>
    </row>
    <row r="908" spans="12:14" ht="15.75" customHeight="1" x14ac:dyDescent="0.2">
      <c r="L908" s="309"/>
      <c r="M908" s="310"/>
      <c r="N908" s="310"/>
    </row>
    <row r="909" spans="12:14" ht="15.75" customHeight="1" x14ac:dyDescent="0.2">
      <c r="L909" s="309"/>
      <c r="M909" s="310"/>
      <c r="N909" s="310"/>
    </row>
    <row r="910" spans="12:14" ht="15.75" customHeight="1" x14ac:dyDescent="0.2">
      <c r="L910" s="309"/>
      <c r="M910" s="310"/>
      <c r="N910" s="310"/>
    </row>
    <row r="911" spans="12:14" ht="15.75" customHeight="1" x14ac:dyDescent="0.2">
      <c r="L911" s="309"/>
      <c r="M911" s="310"/>
      <c r="N911" s="310"/>
    </row>
    <row r="912" spans="12:14" ht="15.75" customHeight="1" x14ac:dyDescent="0.2">
      <c r="L912" s="309"/>
      <c r="M912" s="310"/>
      <c r="N912" s="310"/>
    </row>
    <row r="913" spans="12:14" ht="15.75" customHeight="1" x14ac:dyDescent="0.2">
      <c r="L913" s="309"/>
      <c r="M913" s="310"/>
      <c r="N913" s="310"/>
    </row>
    <row r="914" spans="12:14" ht="15.75" customHeight="1" x14ac:dyDescent="0.2">
      <c r="L914" s="309"/>
      <c r="M914" s="310"/>
      <c r="N914" s="310"/>
    </row>
    <row r="915" spans="12:14" ht="15.75" customHeight="1" x14ac:dyDescent="0.2">
      <c r="L915" s="309"/>
      <c r="M915" s="310"/>
      <c r="N915" s="310"/>
    </row>
    <row r="916" spans="12:14" ht="15.75" customHeight="1" x14ac:dyDescent="0.2">
      <c r="L916" s="309"/>
      <c r="M916" s="310"/>
      <c r="N916" s="310"/>
    </row>
    <row r="917" spans="12:14" ht="15.75" customHeight="1" x14ac:dyDescent="0.2">
      <c r="L917" s="309"/>
      <c r="M917" s="310"/>
      <c r="N917" s="310"/>
    </row>
    <row r="918" spans="12:14" ht="15.75" customHeight="1" x14ac:dyDescent="0.2">
      <c r="L918" s="309"/>
      <c r="M918" s="310"/>
      <c r="N918" s="310"/>
    </row>
    <row r="919" spans="12:14" ht="15.75" customHeight="1" x14ac:dyDescent="0.2">
      <c r="L919" s="309"/>
      <c r="M919" s="310"/>
      <c r="N919" s="310"/>
    </row>
    <row r="920" spans="12:14" ht="15.75" customHeight="1" x14ac:dyDescent="0.2">
      <c r="L920" s="309"/>
      <c r="M920" s="310"/>
      <c r="N920" s="310"/>
    </row>
    <row r="921" spans="12:14" ht="15.75" customHeight="1" x14ac:dyDescent="0.2">
      <c r="L921" s="309"/>
      <c r="M921" s="310"/>
      <c r="N921" s="310"/>
    </row>
    <row r="922" spans="12:14" ht="15.75" customHeight="1" x14ac:dyDescent="0.2">
      <c r="L922" s="309"/>
      <c r="M922" s="310"/>
      <c r="N922" s="310"/>
    </row>
    <row r="923" spans="12:14" ht="15.75" customHeight="1" x14ac:dyDescent="0.2">
      <c r="L923" s="309"/>
      <c r="M923" s="310"/>
      <c r="N923" s="310"/>
    </row>
    <row r="924" spans="12:14" ht="15.75" customHeight="1" x14ac:dyDescent="0.2">
      <c r="L924" s="309"/>
      <c r="M924" s="310"/>
      <c r="N924" s="310"/>
    </row>
    <row r="925" spans="12:14" ht="15.75" customHeight="1" x14ac:dyDescent="0.2">
      <c r="L925" s="309"/>
      <c r="M925" s="310"/>
      <c r="N925" s="310"/>
    </row>
    <row r="926" spans="12:14" ht="15.75" customHeight="1" x14ac:dyDescent="0.2">
      <c r="L926" s="309"/>
      <c r="M926" s="310"/>
      <c r="N926" s="310"/>
    </row>
    <row r="927" spans="12:14" ht="15.75" customHeight="1" x14ac:dyDescent="0.2">
      <c r="L927" s="309"/>
      <c r="M927" s="310"/>
      <c r="N927" s="310"/>
    </row>
    <row r="928" spans="12:14" ht="15.75" customHeight="1" x14ac:dyDescent="0.2">
      <c r="L928" s="309"/>
      <c r="M928" s="310"/>
      <c r="N928" s="310"/>
    </row>
    <row r="929" spans="12:14" ht="15.75" customHeight="1" x14ac:dyDescent="0.2">
      <c r="L929" s="309"/>
      <c r="M929" s="310"/>
      <c r="N929" s="310"/>
    </row>
    <row r="930" spans="12:14" ht="15.75" customHeight="1" x14ac:dyDescent="0.2">
      <c r="L930" s="309"/>
      <c r="M930" s="310"/>
      <c r="N930" s="310"/>
    </row>
    <row r="931" spans="12:14" ht="15.75" customHeight="1" x14ac:dyDescent="0.2">
      <c r="L931" s="309"/>
      <c r="M931" s="310"/>
      <c r="N931" s="310"/>
    </row>
    <row r="932" spans="12:14" ht="15.75" customHeight="1" x14ac:dyDescent="0.2">
      <c r="L932" s="309"/>
      <c r="M932" s="310"/>
      <c r="N932" s="310"/>
    </row>
    <row r="933" spans="12:14" ht="15.75" customHeight="1" x14ac:dyDescent="0.2">
      <c r="L933" s="309"/>
      <c r="M933" s="310"/>
      <c r="N933" s="310"/>
    </row>
    <row r="934" spans="12:14" ht="15.75" customHeight="1" x14ac:dyDescent="0.2">
      <c r="L934" s="309"/>
      <c r="M934" s="310"/>
      <c r="N934" s="310"/>
    </row>
    <row r="935" spans="12:14" ht="15.75" customHeight="1" x14ac:dyDescent="0.2">
      <c r="L935" s="309"/>
      <c r="M935" s="310"/>
      <c r="N935" s="310"/>
    </row>
    <row r="936" spans="12:14" ht="15.75" customHeight="1" x14ac:dyDescent="0.2">
      <c r="L936" s="309"/>
      <c r="M936" s="310"/>
      <c r="N936" s="310"/>
    </row>
    <row r="937" spans="12:14" ht="15.75" customHeight="1" x14ac:dyDescent="0.2">
      <c r="L937" s="309"/>
      <c r="M937" s="310"/>
      <c r="N937" s="310"/>
    </row>
    <row r="938" spans="12:14" ht="15.75" customHeight="1" x14ac:dyDescent="0.2">
      <c r="L938" s="309"/>
      <c r="M938" s="310"/>
      <c r="N938" s="310"/>
    </row>
    <row r="939" spans="12:14" ht="15.75" customHeight="1" x14ac:dyDescent="0.2">
      <c r="L939" s="309"/>
      <c r="M939" s="310"/>
      <c r="N939" s="310"/>
    </row>
    <row r="940" spans="12:14" ht="15.75" customHeight="1" x14ac:dyDescent="0.2">
      <c r="L940" s="309"/>
      <c r="M940" s="310"/>
      <c r="N940" s="310"/>
    </row>
    <row r="941" spans="12:14" ht="15.75" customHeight="1" x14ac:dyDescent="0.2">
      <c r="L941" s="309"/>
      <c r="M941" s="310"/>
      <c r="N941" s="310"/>
    </row>
    <row r="942" spans="12:14" ht="15.75" customHeight="1" x14ac:dyDescent="0.2">
      <c r="L942" s="309"/>
      <c r="M942" s="310"/>
      <c r="N942" s="310"/>
    </row>
    <row r="943" spans="12:14" ht="15.75" customHeight="1" x14ac:dyDescent="0.2">
      <c r="L943" s="309"/>
      <c r="M943" s="310"/>
      <c r="N943" s="310"/>
    </row>
    <row r="944" spans="12:14" ht="15.75" customHeight="1" x14ac:dyDescent="0.2">
      <c r="L944" s="309"/>
      <c r="M944" s="310"/>
      <c r="N944" s="310"/>
    </row>
    <row r="945" spans="12:14" ht="15.75" customHeight="1" x14ac:dyDescent="0.2">
      <c r="L945" s="309"/>
      <c r="M945" s="310"/>
      <c r="N945" s="310"/>
    </row>
    <row r="946" spans="12:14" ht="15.75" customHeight="1" x14ac:dyDescent="0.2">
      <c r="L946" s="309"/>
      <c r="M946" s="310"/>
      <c r="N946" s="310"/>
    </row>
    <row r="947" spans="12:14" ht="15.75" customHeight="1" x14ac:dyDescent="0.2">
      <c r="L947" s="309"/>
      <c r="M947" s="310"/>
      <c r="N947" s="310"/>
    </row>
    <row r="948" spans="12:14" ht="15.75" customHeight="1" x14ac:dyDescent="0.2">
      <c r="L948" s="309"/>
      <c r="M948" s="310"/>
      <c r="N948" s="310"/>
    </row>
    <row r="949" spans="12:14" ht="15.75" customHeight="1" x14ac:dyDescent="0.2">
      <c r="L949" s="309"/>
      <c r="M949" s="310"/>
      <c r="N949" s="310"/>
    </row>
    <row r="950" spans="12:14" ht="15.75" customHeight="1" x14ac:dyDescent="0.2">
      <c r="L950" s="309"/>
      <c r="M950" s="310"/>
      <c r="N950" s="310"/>
    </row>
    <row r="951" spans="12:14" ht="15.75" customHeight="1" x14ac:dyDescent="0.2">
      <c r="L951" s="309"/>
      <c r="M951" s="310"/>
      <c r="N951" s="310"/>
    </row>
    <row r="952" spans="12:14" ht="15.75" customHeight="1" x14ac:dyDescent="0.2">
      <c r="L952" s="309"/>
      <c r="M952" s="310"/>
      <c r="N952" s="310"/>
    </row>
    <row r="953" spans="12:14" ht="15.75" customHeight="1" x14ac:dyDescent="0.2">
      <c r="L953" s="309"/>
      <c r="M953" s="310"/>
      <c r="N953" s="310"/>
    </row>
    <row r="954" spans="12:14" ht="15.75" customHeight="1" x14ac:dyDescent="0.2">
      <c r="L954" s="309"/>
      <c r="M954" s="310"/>
      <c r="N954" s="310"/>
    </row>
    <row r="955" spans="12:14" ht="15.75" customHeight="1" x14ac:dyDescent="0.2">
      <c r="L955" s="309"/>
      <c r="M955" s="310"/>
      <c r="N955" s="310"/>
    </row>
    <row r="956" spans="12:14" ht="15.75" customHeight="1" x14ac:dyDescent="0.2">
      <c r="L956" s="309"/>
      <c r="M956" s="310"/>
      <c r="N956" s="310"/>
    </row>
    <row r="957" spans="12:14" ht="15.75" customHeight="1" x14ac:dyDescent="0.2">
      <c r="L957" s="309"/>
      <c r="M957" s="310"/>
      <c r="N957" s="310"/>
    </row>
    <row r="958" spans="12:14" ht="15.75" customHeight="1" x14ac:dyDescent="0.2">
      <c r="L958" s="309"/>
      <c r="M958" s="310"/>
      <c r="N958" s="310"/>
    </row>
    <row r="959" spans="12:14" ht="15.75" customHeight="1" x14ac:dyDescent="0.2">
      <c r="L959" s="309"/>
      <c r="M959" s="310"/>
      <c r="N959" s="310"/>
    </row>
    <row r="960" spans="12:14" ht="15.75" customHeight="1" x14ac:dyDescent="0.2">
      <c r="L960" s="309"/>
      <c r="M960" s="310"/>
      <c r="N960" s="310"/>
    </row>
    <row r="961" spans="12:14" ht="15.75" customHeight="1" x14ac:dyDescent="0.2">
      <c r="L961" s="309"/>
      <c r="M961" s="310"/>
      <c r="N961" s="310"/>
    </row>
    <row r="962" spans="12:14" ht="15.75" customHeight="1" x14ac:dyDescent="0.2">
      <c r="L962" s="309"/>
      <c r="M962" s="310"/>
      <c r="N962" s="310"/>
    </row>
    <row r="963" spans="12:14" ht="15.75" customHeight="1" x14ac:dyDescent="0.2">
      <c r="L963" s="309"/>
      <c r="M963" s="310"/>
      <c r="N963" s="310"/>
    </row>
    <row r="964" spans="12:14" ht="15.75" customHeight="1" x14ac:dyDescent="0.2">
      <c r="L964" s="309"/>
      <c r="M964" s="310"/>
      <c r="N964" s="310"/>
    </row>
    <row r="965" spans="12:14" ht="15.75" customHeight="1" x14ac:dyDescent="0.2">
      <c r="L965" s="309"/>
      <c r="M965" s="310"/>
      <c r="N965" s="310"/>
    </row>
    <row r="966" spans="12:14" ht="15.75" customHeight="1" x14ac:dyDescent="0.2">
      <c r="L966" s="309"/>
      <c r="M966" s="310"/>
      <c r="N966" s="310"/>
    </row>
    <row r="967" spans="12:14" ht="15.75" customHeight="1" x14ac:dyDescent="0.2">
      <c r="L967" s="309"/>
      <c r="M967" s="310"/>
      <c r="N967" s="310"/>
    </row>
    <row r="968" spans="12:14" ht="15.75" customHeight="1" x14ac:dyDescent="0.2">
      <c r="L968" s="309"/>
      <c r="M968" s="310"/>
      <c r="N968" s="310"/>
    </row>
    <row r="969" spans="12:14" ht="15.75" customHeight="1" x14ac:dyDescent="0.2">
      <c r="L969" s="309"/>
      <c r="M969" s="310"/>
      <c r="N969" s="310"/>
    </row>
    <row r="970" spans="12:14" ht="15.75" customHeight="1" x14ac:dyDescent="0.2">
      <c r="L970" s="309"/>
      <c r="M970" s="310"/>
      <c r="N970" s="310"/>
    </row>
    <row r="971" spans="12:14" ht="15.75" customHeight="1" x14ac:dyDescent="0.2">
      <c r="L971" s="309"/>
      <c r="M971" s="310"/>
      <c r="N971" s="310"/>
    </row>
    <row r="972" spans="12:14" ht="15.75" customHeight="1" x14ac:dyDescent="0.2">
      <c r="L972" s="309"/>
      <c r="M972" s="310"/>
      <c r="N972" s="310"/>
    </row>
    <row r="973" spans="12:14" ht="15.75" customHeight="1" x14ac:dyDescent="0.2">
      <c r="L973" s="309"/>
      <c r="M973" s="310"/>
      <c r="N973" s="310"/>
    </row>
    <row r="974" spans="12:14" ht="15.75" customHeight="1" x14ac:dyDescent="0.2">
      <c r="L974" s="309"/>
      <c r="M974" s="310"/>
      <c r="N974" s="310"/>
    </row>
    <row r="975" spans="12:14" ht="15.75" customHeight="1" x14ac:dyDescent="0.2">
      <c r="L975" s="309"/>
      <c r="M975" s="310"/>
      <c r="N975" s="310"/>
    </row>
    <row r="976" spans="12:14" ht="15.75" customHeight="1" x14ac:dyDescent="0.2">
      <c r="L976" s="309"/>
      <c r="M976" s="310"/>
      <c r="N976" s="310"/>
    </row>
    <row r="977" spans="12:14" ht="15.75" customHeight="1" x14ac:dyDescent="0.2">
      <c r="L977" s="309"/>
      <c r="M977" s="310"/>
      <c r="N977" s="310"/>
    </row>
    <row r="978" spans="12:14" ht="15.75" customHeight="1" x14ac:dyDescent="0.2">
      <c r="L978" s="309"/>
      <c r="M978" s="310"/>
      <c r="N978" s="310"/>
    </row>
    <row r="979" spans="12:14" ht="15.75" customHeight="1" x14ac:dyDescent="0.2">
      <c r="L979" s="309"/>
      <c r="M979" s="310"/>
      <c r="N979" s="310"/>
    </row>
    <row r="980" spans="12:14" ht="15.75" customHeight="1" x14ac:dyDescent="0.2">
      <c r="L980" s="309"/>
      <c r="M980" s="310"/>
      <c r="N980" s="310"/>
    </row>
    <row r="981" spans="12:14" ht="15.75" customHeight="1" x14ac:dyDescent="0.2">
      <c r="L981" s="309"/>
      <c r="M981" s="310"/>
      <c r="N981" s="310"/>
    </row>
    <row r="982" spans="12:14" ht="15.75" customHeight="1" x14ac:dyDescent="0.2">
      <c r="L982" s="309"/>
      <c r="M982" s="310"/>
      <c r="N982" s="310"/>
    </row>
    <row r="983" spans="12:14" ht="15.75" customHeight="1" x14ac:dyDescent="0.2">
      <c r="L983" s="309"/>
      <c r="M983" s="310"/>
      <c r="N983" s="310"/>
    </row>
    <row r="984" spans="12:14" ht="15.75" customHeight="1" x14ac:dyDescent="0.2">
      <c r="L984" s="309"/>
      <c r="M984" s="310"/>
      <c r="N984" s="310"/>
    </row>
    <row r="985" spans="12:14" ht="15.75" customHeight="1" x14ac:dyDescent="0.2">
      <c r="L985" s="309"/>
      <c r="M985" s="310"/>
      <c r="N985" s="310"/>
    </row>
    <row r="986" spans="12:14" ht="15.75" customHeight="1" x14ac:dyDescent="0.2">
      <c r="L986" s="309"/>
      <c r="M986" s="310"/>
      <c r="N986" s="310"/>
    </row>
    <row r="987" spans="12:14" ht="15.75" customHeight="1" x14ac:dyDescent="0.2">
      <c r="L987" s="309"/>
      <c r="M987" s="310"/>
      <c r="N987" s="310"/>
    </row>
    <row r="988" spans="12:14" ht="15.75" customHeight="1" x14ac:dyDescent="0.2">
      <c r="L988" s="309"/>
      <c r="M988" s="310"/>
      <c r="N988" s="310"/>
    </row>
    <row r="989" spans="12:14" ht="15.75" customHeight="1" x14ac:dyDescent="0.2">
      <c r="L989" s="309"/>
      <c r="M989" s="310"/>
      <c r="N989" s="310"/>
    </row>
    <row r="990" spans="12:14" ht="15.75" customHeight="1" x14ac:dyDescent="0.2">
      <c r="L990" s="309"/>
      <c r="M990" s="310"/>
      <c r="N990" s="310"/>
    </row>
    <row r="991" spans="12:14" ht="15.75" customHeight="1" x14ac:dyDescent="0.2">
      <c r="L991" s="309"/>
      <c r="M991" s="310"/>
      <c r="N991" s="310"/>
    </row>
    <row r="992" spans="12:14" ht="15.75" customHeight="1" x14ac:dyDescent="0.2">
      <c r="L992" s="309"/>
      <c r="M992" s="310"/>
      <c r="N992" s="310"/>
    </row>
    <row r="993" spans="12:14" ht="15.75" customHeight="1" x14ac:dyDescent="0.2">
      <c r="L993" s="309"/>
      <c r="M993" s="310"/>
      <c r="N993" s="310"/>
    </row>
    <row r="994" spans="12:14" ht="15.75" customHeight="1" x14ac:dyDescent="0.2">
      <c r="L994" s="309"/>
      <c r="M994" s="310"/>
      <c r="N994" s="310"/>
    </row>
    <row r="995" spans="12:14" ht="15.75" customHeight="1" x14ac:dyDescent="0.2">
      <c r="L995" s="309"/>
      <c r="M995" s="310"/>
      <c r="N995" s="310"/>
    </row>
    <row r="996" spans="12:14" ht="15.75" customHeight="1" x14ac:dyDescent="0.2">
      <c r="L996" s="309"/>
      <c r="M996" s="310"/>
      <c r="N996" s="310"/>
    </row>
    <row r="997" spans="12:14" ht="15.75" customHeight="1" x14ac:dyDescent="0.2">
      <c r="L997" s="309"/>
      <c r="M997" s="310"/>
      <c r="N997" s="310"/>
    </row>
    <row r="998" spans="12:14" ht="15.75" customHeight="1" x14ac:dyDescent="0.2">
      <c r="L998" s="309"/>
      <c r="M998" s="310"/>
      <c r="N998" s="310"/>
    </row>
    <row r="999" spans="12:14" ht="15.75" customHeight="1" x14ac:dyDescent="0.2">
      <c r="L999" s="309"/>
      <c r="M999" s="310"/>
      <c r="N999" s="310"/>
    </row>
    <row r="1000" spans="12:14" ht="15.75" customHeight="1" x14ac:dyDescent="0.2">
      <c r="L1000" s="309"/>
      <c r="M1000" s="310"/>
      <c r="N1000" s="310"/>
    </row>
  </sheetData>
  <mergeCells count="84">
    <mergeCell ref="B18:B23"/>
    <mergeCell ref="C18:C19"/>
    <mergeCell ref="E18:E19"/>
    <mergeCell ref="C20:C21"/>
    <mergeCell ref="C22:C23"/>
    <mergeCell ref="O18:O19"/>
    <mergeCell ref="P18:P19"/>
    <mergeCell ref="Q18:Q19"/>
    <mergeCell ref="E20:E21"/>
    <mergeCell ref="E22:E23"/>
    <mergeCell ref="O20:O21"/>
    <mergeCell ref="P20:P21"/>
    <mergeCell ref="Q20:Q21"/>
    <mergeCell ref="O22:O23"/>
    <mergeCell ref="P22:P23"/>
    <mergeCell ref="Q22:Q23"/>
    <mergeCell ref="I15:L16"/>
    <mergeCell ref="M15:N16"/>
    <mergeCell ref="D14:I14"/>
    <mergeCell ref="N14:P14"/>
    <mergeCell ref="B15:B17"/>
    <mergeCell ref="C15:C17"/>
    <mergeCell ref="D15:D17"/>
    <mergeCell ref="E15:E17"/>
    <mergeCell ref="F15:F17"/>
    <mergeCell ref="O15:Q15"/>
    <mergeCell ref="O16:O17"/>
    <mergeCell ref="P16:P17"/>
    <mergeCell ref="Q16:Q17"/>
    <mergeCell ref="G15:G17"/>
    <mergeCell ref="H15:H17"/>
    <mergeCell ref="B11:C11"/>
    <mergeCell ref="B12:C12"/>
    <mergeCell ref="B13:C13"/>
    <mergeCell ref="N10:P10"/>
    <mergeCell ref="M9:Q9"/>
    <mergeCell ref="B10:C10"/>
    <mergeCell ref="B9:C9"/>
    <mergeCell ref="O24:O25"/>
    <mergeCell ref="D28:I29"/>
    <mergeCell ref="J28:J29"/>
    <mergeCell ref="B30:L35"/>
    <mergeCell ref="M32:Q33"/>
    <mergeCell ref="M34:Q35"/>
    <mergeCell ref="B24:B25"/>
    <mergeCell ref="C24:C25"/>
    <mergeCell ref="B27:C27"/>
    <mergeCell ref="D27:I27"/>
    <mergeCell ref="K27:L27"/>
    <mergeCell ref="M27:Q27"/>
    <mergeCell ref="B28:C29"/>
    <mergeCell ref="E24:E25"/>
    <mergeCell ref="M28:Q29"/>
    <mergeCell ref="M30:Q31"/>
    <mergeCell ref="U15:V15"/>
    <mergeCell ref="U16:V16"/>
    <mergeCell ref="U17:V17"/>
    <mergeCell ref="P24:P25"/>
    <mergeCell ref="Q24:Q25"/>
    <mergeCell ref="U11:W11"/>
    <mergeCell ref="D12:I12"/>
    <mergeCell ref="N12:P12"/>
    <mergeCell ref="U12:W12"/>
    <mergeCell ref="D13:I13"/>
    <mergeCell ref="N13:P13"/>
    <mergeCell ref="U13:W13"/>
    <mergeCell ref="N11:P11"/>
    <mergeCell ref="J9:L14"/>
    <mergeCell ref="D11:I11"/>
    <mergeCell ref="T9:X9"/>
    <mergeCell ref="D10:I10"/>
    <mergeCell ref="U14:V14"/>
    <mergeCell ref="C6:Q6"/>
    <mergeCell ref="D7:Q7"/>
    <mergeCell ref="D8:Q8"/>
    <mergeCell ref="D9:I9"/>
    <mergeCell ref="B2:C5"/>
    <mergeCell ref="D2:K3"/>
    <mergeCell ref="L2:O2"/>
    <mergeCell ref="P2:Q5"/>
    <mergeCell ref="L3:O3"/>
    <mergeCell ref="D4:K5"/>
    <mergeCell ref="L4:O4"/>
    <mergeCell ref="L5:O5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AB998"/>
  <sheetViews>
    <sheetView zoomScale="70" zoomScaleNormal="70" workbookViewId="0">
      <selection activeCell="B10" sqref="B10:C10"/>
    </sheetView>
  </sheetViews>
  <sheetFormatPr baseColWidth="10" defaultColWidth="14.42578125" defaultRowHeight="15" customHeight="1" x14ac:dyDescent="0.2"/>
  <cols>
    <col min="1" max="1" width="6.7109375" style="302" customWidth="1"/>
    <col min="2" max="2" width="45.42578125" style="302" customWidth="1"/>
    <col min="3" max="3" width="86.7109375" style="302" customWidth="1"/>
    <col min="4" max="4" width="16.7109375" style="302" customWidth="1"/>
    <col min="5" max="5" width="13.7109375" style="302" customWidth="1"/>
    <col min="6" max="6" width="16.7109375" style="302" customWidth="1"/>
    <col min="7" max="7" width="18" style="302" customWidth="1"/>
    <col min="8" max="8" width="22.7109375" style="302" customWidth="1"/>
    <col min="9" max="9" width="17.42578125" style="302" customWidth="1"/>
    <col min="10" max="10" width="20.7109375" style="302" customWidth="1"/>
    <col min="11" max="11" width="13.42578125" style="302" customWidth="1"/>
    <col min="12" max="12" width="15.7109375" style="302" customWidth="1"/>
    <col min="13" max="13" width="14.7109375" style="302" customWidth="1"/>
    <col min="14" max="14" width="21.140625" style="302" customWidth="1"/>
    <col min="15" max="17" width="16.7109375" style="302" customWidth="1"/>
    <col min="18" max="18" width="16.42578125" style="302" customWidth="1"/>
    <col min="19" max="19" width="12.42578125" style="302" customWidth="1"/>
    <col min="20" max="20" width="14.42578125" style="302"/>
    <col min="21" max="21" width="18.42578125" style="302" customWidth="1"/>
    <col min="22" max="22" width="33.7109375" style="302" customWidth="1"/>
    <col min="23" max="23" width="12.42578125" style="302" hidden="1" customWidth="1"/>
    <col min="24" max="24" width="24.28515625" style="302" customWidth="1"/>
    <col min="25" max="25" width="22.42578125" style="302" customWidth="1"/>
    <col min="26" max="27" width="12.42578125" style="302" customWidth="1"/>
    <col min="28" max="28" width="16.7109375" style="302" customWidth="1"/>
    <col min="29" max="29" width="12.42578125" style="302" customWidth="1"/>
    <col min="30" max="30" width="30.140625" style="302" customWidth="1"/>
    <col min="31" max="31" width="15.42578125" style="302" customWidth="1"/>
    <col min="32" max="32" width="15.7109375" style="302" customWidth="1"/>
    <col min="33" max="33" width="24.42578125" style="302" customWidth="1"/>
    <col min="34" max="34" width="17.140625" style="302" customWidth="1"/>
    <col min="35" max="37" width="12.42578125" style="302" customWidth="1"/>
    <col min="38" max="16384" width="14.42578125" style="302"/>
  </cols>
  <sheetData>
    <row r="1" spans="2:28" ht="22.5" customHeight="1" x14ac:dyDescent="0.2">
      <c r="L1" s="309"/>
      <c r="M1" s="310"/>
      <c r="N1" s="310"/>
    </row>
    <row r="2" spans="2:28" ht="37.5" customHeight="1" x14ac:dyDescent="0.25">
      <c r="B2" s="666"/>
      <c r="C2" s="667"/>
      <c r="D2" s="672" t="s">
        <v>386</v>
      </c>
      <c r="E2" s="664"/>
      <c r="F2" s="664"/>
      <c r="G2" s="664"/>
      <c r="H2" s="664"/>
      <c r="I2" s="664"/>
      <c r="J2" s="664"/>
      <c r="K2" s="667"/>
      <c r="L2" s="674" t="s">
        <v>387</v>
      </c>
      <c r="M2" s="661"/>
      <c r="N2" s="661"/>
      <c r="O2" s="662"/>
      <c r="P2" s="666"/>
      <c r="Q2" s="667"/>
      <c r="R2" s="311"/>
    </row>
    <row r="3" spans="2:28" ht="37.5" customHeight="1" x14ac:dyDescent="0.25">
      <c r="B3" s="668"/>
      <c r="C3" s="669"/>
      <c r="D3" s="670"/>
      <c r="E3" s="673"/>
      <c r="F3" s="673"/>
      <c r="G3" s="673"/>
      <c r="H3" s="673"/>
      <c r="I3" s="673"/>
      <c r="J3" s="673"/>
      <c r="K3" s="671"/>
      <c r="L3" s="674" t="s">
        <v>388</v>
      </c>
      <c r="M3" s="661"/>
      <c r="N3" s="661"/>
      <c r="O3" s="662"/>
      <c r="P3" s="668"/>
      <c r="Q3" s="669"/>
      <c r="R3" s="311"/>
    </row>
    <row r="4" spans="2:28" ht="33.75" customHeight="1" x14ac:dyDescent="0.25">
      <c r="B4" s="668"/>
      <c r="C4" s="669"/>
      <c r="D4" s="672" t="s">
        <v>389</v>
      </c>
      <c r="E4" s="664"/>
      <c r="F4" s="664"/>
      <c r="G4" s="664"/>
      <c r="H4" s="664"/>
      <c r="I4" s="664"/>
      <c r="J4" s="664"/>
      <c r="K4" s="667"/>
      <c r="L4" s="674" t="s">
        <v>390</v>
      </c>
      <c r="M4" s="661"/>
      <c r="N4" s="661"/>
      <c r="O4" s="662"/>
      <c r="P4" s="668"/>
      <c r="Q4" s="669"/>
      <c r="R4" s="311"/>
    </row>
    <row r="5" spans="2:28" ht="38.25" customHeight="1" x14ac:dyDescent="0.25">
      <c r="B5" s="670"/>
      <c r="C5" s="671"/>
      <c r="D5" s="670"/>
      <c r="E5" s="673"/>
      <c r="F5" s="673"/>
      <c r="G5" s="673"/>
      <c r="H5" s="673"/>
      <c r="I5" s="673"/>
      <c r="J5" s="673"/>
      <c r="K5" s="671"/>
      <c r="L5" s="674" t="s">
        <v>391</v>
      </c>
      <c r="M5" s="661"/>
      <c r="N5" s="661"/>
      <c r="O5" s="662"/>
      <c r="P5" s="670"/>
      <c r="Q5" s="671"/>
      <c r="R5" s="311"/>
    </row>
    <row r="6" spans="2:28" ht="23.25" customHeight="1" x14ac:dyDescent="0.25">
      <c r="C6" s="658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311"/>
    </row>
    <row r="7" spans="2:28" ht="31.5" customHeight="1" x14ac:dyDescent="0.25">
      <c r="B7" s="312" t="s">
        <v>0</v>
      </c>
      <c r="C7" s="312" t="s">
        <v>1</v>
      </c>
      <c r="D7" s="660" t="s">
        <v>2</v>
      </c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2"/>
      <c r="R7" s="311"/>
    </row>
    <row r="8" spans="2:28" ht="36" customHeight="1" x14ac:dyDescent="0.25">
      <c r="B8" s="312" t="s">
        <v>3</v>
      </c>
      <c r="C8" s="367" t="s">
        <v>4</v>
      </c>
      <c r="D8" s="663" t="s">
        <v>5</v>
      </c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</row>
    <row r="9" spans="2:28" ht="36" customHeight="1" x14ac:dyDescent="0.2">
      <c r="B9" s="703" t="s">
        <v>6</v>
      </c>
      <c r="C9" s="662"/>
      <c r="D9" s="665" t="s">
        <v>7</v>
      </c>
      <c r="E9" s="661"/>
      <c r="F9" s="661"/>
      <c r="G9" s="661"/>
      <c r="H9" s="661"/>
      <c r="I9" s="662"/>
      <c r="J9" s="682" t="s">
        <v>431</v>
      </c>
      <c r="K9" s="664"/>
      <c r="L9" s="667"/>
      <c r="M9" s="702" t="s">
        <v>8</v>
      </c>
      <c r="N9" s="661"/>
      <c r="O9" s="661"/>
      <c r="P9" s="661"/>
      <c r="Q9" s="662"/>
      <c r="R9" s="314"/>
      <c r="T9" s="683"/>
      <c r="U9" s="659"/>
      <c r="V9" s="659"/>
      <c r="W9" s="659"/>
      <c r="X9" s="659"/>
    </row>
    <row r="10" spans="2:28" ht="36" customHeight="1" x14ac:dyDescent="0.2">
      <c r="B10" s="703" t="s">
        <v>9</v>
      </c>
      <c r="C10" s="662"/>
      <c r="D10" s="665" t="s">
        <v>10</v>
      </c>
      <c r="E10" s="661"/>
      <c r="F10" s="661"/>
      <c r="G10" s="661"/>
      <c r="H10" s="661"/>
      <c r="I10" s="662"/>
      <c r="J10" s="668"/>
      <c r="K10" s="659"/>
      <c r="L10" s="669"/>
      <c r="M10" s="315" t="s">
        <v>11</v>
      </c>
      <c r="N10" s="701" t="s">
        <v>12</v>
      </c>
      <c r="O10" s="661"/>
      <c r="P10" s="662"/>
      <c r="Q10" s="315" t="s">
        <v>13</v>
      </c>
      <c r="R10" s="314"/>
      <c r="T10" s="316"/>
      <c r="U10" s="316"/>
      <c r="V10" s="316"/>
      <c r="W10" s="316"/>
      <c r="X10" s="316"/>
    </row>
    <row r="11" spans="2:28" ht="42" customHeight="1" x14ac:dyDescent="0.2">
      <c r="B11" s="698" t="s">
        <v>14</v>
      </c>
      <c r="C11" s="662"/>
      <c r="D11" s="676" t="s">
        <v>15</v>
      </c>
      <c r="E11" s="661"/>
      <c r="F11" s="661"/>
      <c r="G11" s="661"/>
      <c r="H11" s="661"/>
      <c r="I11" s="662"/>
      <c r="J11" s="668"/>
      <c r="K11" s="659"/>
      <c r="L11" s="669"/>
      <c r="M11" s="317"/>
      <c r="N11" s="681"/>
      <c r="O11" s="661"/>
      <c r="P11" s="662"/>
      <c r="Q11" s="318"/>
      <c r="R11" s="314"/>
      <c r="T11" s="319"/>
      <c r="U11" s="675"/>
      <c r="V11" s="659"/>
      <c r="W11" s="659"/>
      <c r="X11" s="319"/>
      <c r="Z11" s="320"/>
      <c r="AA11" s="320"/>
    </row>
    <row r="12" spans="2:28" ht="74.25" customHeight="1" x14ac:dyDescent="0.2">
      <c r="B12" s="699" t="s">
        <v>16</v>
      </c>
      <c r="C12" s="662"/>
      <c r="D12" s="676" t="s">
        <v>102</v>
      </c>
      <c r="E12" s="661"/>
      <c r="F12" s="661"/>
      <c r="G12" s="661"/>
      <c r="H12" s="661"/>
      <c r="I12" s="662"/>
      <c r="J12" s="668"/>
      <c r="K12" s="659"/>
      <c r="L12" s="669"/>
      <c r="M12" s="321"/>
      <c r="N12" s="677"/>
      <c r="O12" s="661"/>
      <c r="P12" s="662"/>
      <c r="Q12" s="322"/>
      <c r="R12" s="314"/>
      <c r="T12" s="323"/>
      <c r="U12" s="678"/>
      <c r="V12" s="659"/>
      <c r="W12" s="659"/>
      <c r="X12" s="324"/>
      <c r="Z12" s="305"/>
      <c r="AA12" s="306"/>
      <c r="AB12" s="307"/>
    </row>
    <row r="13" spans="2:28" ht="74.25" customHeight="1" x14ac:dyDescent="0.2">
      <c r="B13" s="700" t="s">
        <v>18</v>
      </c>
      <c r="C13" s="662"/>
      <c r="D13" s="679" t="s">
        <v>103</v>
      </c>
      <c r="E13" s="661"/>
      <c r="F13" s="661"/>
      <c r="G13" s="661"/>
      <c r="H13" s="661"/>
      <c r="I13" s="662"/>
      <c r="J13" s="668"/>
      <c r="K13" s="659"/>
      <c r="L13" s="669"/>
      <c r="M13" s="325"/>
      <c r="N13" s="680"/>
      <c r="O13" s="661"/>
      <c r="P13" s="662"/>
      <c r="Q13" s="326"/>
      <c r="R13" s="314"/>
      <c r="T13" s="323"/>
      <c r="U13" s="678"/>
      <c r="V13" s="659"/>
      <c r="W13" s="659"/>
      <c r="X13" s="324"/>
      <c r="Z13" s="305"/>
      <c r="AA13" s="306"/>
      <c r="AB13" s="307"/>
    </row>
    <row r="14" spans="2:28" ht="38.25" customHeight="1" x14ac:dyDescent="0.2">
      <c r="B14" s="368" t="s">
        <v>20</v>
      </c>
      <c r="C14" s="369" t="s">
        <v>21</v>
      </c>
      <c r="D14" s="716" t="s">
        <v>22</v>
      </c>
      <c r="E14" s="661"/>
      <c r="F14" s="661"/>
      <c r="G14" s="661"/>
      <c r="H14" s="661"/>
      <c r="I14" s="662"/>
      <c r="J14" s="670"/>
      <c r="K14" s="673"/>
      <c r="L14" s="671"/>
      <c r="M14" s="328"/>
      <c r="N14" s="680"/>
      <c r="O14" s="661"/>
      <c r="P14" s="662"/>
      <c r="Q14" s="329"/>
      <c r="R14" s="314"/>
      <c r="T14" s="330"/>
      <c r="U14" s="678"/>
      <c r="V14" s="659"/>
      <c r="W14" s="331"/>
      <c r="X14" s="324"/>
      <c r="Y14" s="332"/>
      <c r="Z14" s="305"/>
      <c r="AA14" s="306"/>
      <c r="AB14" s="307"/>
    </row>
    <row r="15" spans="2:28" ht="28.5" customHeight="1" x14ac:dyDescent="0.25">
      <c r="B15" s="688" t="s">
        <v>23</v>
      </c>
      <c r="C15" s="689" t="s">
        <v>24</v>
      </c>
      <c r="D15" s="688" t="s">
        <v>392</v>
      </c>
      <c r="E15" s="688" t="s">
        <v>25</v>
      </c>
      <c r="F15" s="688" t="s">
        <v>26</v>
      </c>
      <c r="G15" s="706" t="s">
        <v>423</v>
      </c>
      <c r="H15" s="688" t="s">
        <v>27</v>
      </c>
      <c r="I15" s="704" t="s">
        <v>28</v>
      </c>
      <c r="J15" s="664"/>
      <c r="K15" s="664"/>
      <c r="L15" s="667"/>
      <c r="M15" s="704" t="s">
        <v>29</v>
      </c>
      <c r="N15" s="667"/>
      <c r="O15" s="687" t="s">
        <v>30</v>
      </c>
      <c r="P15" s="661"/>
      <c r="Q15" s="662"/>
      <c r="T15" s="333"/>
      <c r="U15" s="684"/>
      <c r="V15" s="659"/>
      <c r="X15" s="324"/>
      <c r="Z15" s="305"/>
      <c r="AA15" s="306"/>
      <c r="AB15" s="307"/>
    </row>
    <row r="16" spans="2:28" ht="33.75" customHeight="1" x14ac:dyDescent="0.2">
      <c r="B16" s="707"/>
      <c r="C16" s="707"/>
      <c r="D16" s="707"/>
      <c r="E16" s="707"/>
      <c r="F16" s="707"/>
      <c r="G16" s="707"/>
      <c r="H16" s="707"/>
      <c r="I16" s="670"/>
      <c r="J16" s="673"/>
      <c r="K16" s="673"/>
      <c r="L16" s="671"/>
      <c r="M16" s="670"/>
      <c r="N16" s="671"/>
      <c r="O16" s="688" t="s">
        <v>31</v>
      </c>
      <c r="P16" s="688" t="s">
        <v>32</v>
      </c>
      <c r="Q16" s="689" t="s">
        <v>33</v>
      </c>
      <c r="T16" s="332"/>
      <c r="U16" s="684"/>
      <c r="V16" s="659"/>
      <c r="X16" s="306"/>
      <c r="Z16" s="305"/>
      <c r="AA16" s="306"/>
      <c r="AB16" s="307"/>
    </row>
    <row r="17" spans="2:28" ht="39.75" customHeight="1" x14ac:dyDescent="0.2">
      <c r="B17" s="686"/>
      <c r="C17" s="686"/>
      <c r="D17" s="686"/>
      <c r="E17" s="686"/>
      <c r="F17" s="686"/>
      <c r="G17" s="686"/>
      <c r="H17" s="686"/>
      <c r="I17" s="334" t="s">
        <v>34</v>
      </c>
      <c r="J17" s="334" t="s">
        <v>35</v>
      </c>
      <c r="K17" s="334" t="s">
        <v>36</v>
      </c>
      <c r="L17" s="370" t="s">
        <v>37</v>
      </c>
      <c r="M17" s="336" t="s">
        <v>38</v>
      </c>
      <c r="N17" s="337" t="s">
        <v>39</v>
      </c>
      <c r="O17" s="686"/>
      <c r="P17" s="686"/>
      <c r="Q17" s="686"/>
      <c r="T17" s="332"/>
      <c r="U17" s="684"/>
      <c r="V17" s="659"/>
      <c r="X17" s="306"/>
      <c r="Z17" s="305"/>
      <c r="AA17" s="306"/>
      <c r="AB17" s="307"/>
    </row>
    <row r="18" spans="2:28" ht="31.5" customHeight="1" x14ac:dyDescent="0.2">
      <c r="B18" s="717" t="s">
        <v>432</v>
      </c>
      <c r="C18" s="708" t="s">
        <v>104</v>
      </c>
      <c r="D18" s="336" t="s">
        <v>41</v>
      </c>
      <c r="E18" s="695" t="s">
        <v>86</v>
      </c>
      <c r="F18" s="337">
        <v>119</v>
      </c>
      <c r="G18" s="336" t="s">
        <v>41</v>
      </c>
      <c r="H18" s="339">
        <f t="shared" ref="H18:H23" si="0">I18+J18+K18+L18</f>
        <v>64050000</v>
      </c>
      <c r="I18" s="371">
        <v>64050000</v>
      </c>
      <c r="J18" s="372"/>
      <c r="K18" s="372"/>
      <c r="L18" s="372"/>
      <c r="M18" s="354"/>
      <c r="N18" s="354"/>
      <c r="O18" s="685">
        <f>+F19/F18</f>
        <v>15.260504201680673</v>
      </c>
      <c r="P18" s="685">
        <f>+H19/H18</f>
        <v>0.95316159250585475</v>
      </c>
      <c r="Q18" s="685">
        <f>+(O18*O18)/P18</f>
        <v>244.3268699877697</v>
      </c>
    </row>
    <row r="19" spans="2:28" ht="27.75" customHeight="1" x14ac:dyDescent="0.2">
      <c r="B19" s="668"/>
      <c r="C19" s="686"/>
      <c r="D19" s="336" t="s">
        <v>43</v>
      </c>
      <c r="E19" s="686"/>
      <c r="F19" s="355">
        <v>1816</v>
      </c>
      <c r="G19" s="336" t="s">
        <v>44</v>
      </c>
      <c r="H19" s="339">
        <f t="shared" si="0"/>
        <v>61050000</v>
      </c>
      <c r="I19" s="373">
        <f>54050000+7000000</f>
        <v>61050000</v>
      </c>
      <c r="J19" s="372"/>
      <c r="K19" s="372"/>
      <c r="L19" s="372"/>
      <c r="M19" s="358"/>
      <c r="N19" s="351"/>
      <c r="O19" s="686"/>
      <c r="P19" s="686"/>
      <c r="Q19" s="686"/>
    </row>
    <row r="20" spans="2:28" ht="18" customHeight="1" x14ac:dyDescent="0.2">
      <c r="B20" s="668"/>
      <c r="C20" s="708" t="s">
        <v>105</v>
      </c>
      <c r="D20" s="336" t="s">
        <v>41</v>
      </c>
      <c r="E20" s="695" t="s">
        <v>86</v>
      </c>
      <c r="F20" s="352">
        <v>2</v>
      </c>
      <c r="G20" s="336" t="s">
        <v>41</v>
      </c>
      <c r="H20" s="339">
        <f t="shared" si="0"/>
        <v>30000000</v>
      </c>
      <c r="I20" s="373">
        <v>30000000</v>
      </c>
      <c r="J20" s="372"/>
      <c r="K20" s="372"/>
      <c r="L20" s="372"/>
      <c r="M20" s="357"/>
      <c r="N20" s="357"/>
      <c r="O20" s="685">
        <f>+F21/F20</f>
        <v>1</v>
      </c>
      <c r="P20" s="685">
        <f>+H21/H20</f>
        <v>0.17315833333333333</v>
      </c>
      <c r="Q20" s="685">
        <f>+(O20*O20)/P20</f>
        <v>5.7750613600269505</v>
      </c>
    </row>
    <row r="21" spans="2:28" ht="21.75" customHeight="1" x14ac:dyDescent="0.2">
      <c r="B21" s="668"/>
      <c r="C21" s="686"/>
      <c r="D21" s="336" t="s">
        <v>43</v>
      </c>
      <c r="E21" s="686"/>
      <c r="F21" s="355">
        <v>2</v>
      </c>
      <c r="G21" s="336" t="s">
        <v>44</v>
      </c>
      <c r="H21" s="339">
        <f t="shared" si="0"/>
        <v>5194750</v>
      </c>
      <c r="I21" s="373">
        <v>5194750</v>
      </c>
      <c r="J21" s="372"/>
      <c r="K21" s="372"/>
      <c r="L21" s="372"/>
      <c r="M21" s="358"/>
      <c r="N21" s="351"/>
      <c r="O21" s="686"/>
      <c r="P21" s="686"/>
      <c r="Q21" s="686"/>
    </row>
    <row r="22" spans="2:28" ht="20.25" customHeight="1" x14ac:dyDescent="0.2">
      <c r="B22" s="718" t="s">
        <v>430</v>
      </c>
      <c r="C22" s="719" t="s">
        <v>106</v>
      </c>
      <c r="D22" s="336" t="s">
        <v>41</v>
      </c>
      <c r="E22" s="695" t="s">
        <v>42</v>
      </c>
      <c r="F22" s="338">
        <v>1</v>
      </c>
      <c r="G22" s="336" t="s">
        <v>41</v>
      </c>
      <c r="H22" s="339">
        <f t="shared" si="0"/>
        <v>83333333</v>
      </c>
      <c r="I22" s="373">
        <v>83333333</v>
      </c>
      <c r="J22" s="372"/>
      <c r="K22" s="372"/>
      <c r="L22" s="372"/>
      <c r="M22" s="345"/>
      <c r="N22" s="345"/>
      <c r="O22" s="685">
        <f>+F23/F22</f>
        <v>1</v>
      </c>
      <c r="P22" s="685">
        <f>+H23/H22</f>
        <v>1</v>
      </c>
      <c r="Q22" s="685">
        <f>+(O22*O22)/P22</f>
        <v>1</v>
      </c>
      <c r="X22" s="306"/>
    </row>
    <row r="23" spans="2:28" ht="20.25" customHeight="1" x14ac:dyDescent="0.2">
      <c r="B23" s="686"/>
      <c r="C23" s="686"/>
      <c r="D23" s="336" t="s">
        <v>43</v>
      </c>
      <c r="E23" s="686"/>
      <c r="F23" s="355">
        <v>1</v>
      </c>
      <c r="G23" s="336" t="s">
        <v>44</v>
      </c>
      <c r="H23" s="339">
        <f t="shared" si="0"/>
        <v>83333333</v>
      </c>
      <c r="I23" s="373">
        <f>23333333+60000000</f>
        <v>83333333</v>
      </c>
      <c r="J23" s="372"/>
      <c r="K23" s="372"/>
      <c r="L23" s="372"/>
      <c r="M23" s="358"/>
      <c r="N23" s="351"/>
      <c r="O23" s="686"/>
      <c r="P23" s="686"/>
      <c r="Q23" s="686"/>
      <c r="AB23" s="307"/>
    </row>
    <row r="24" spans="2:28" ht="18.75" customHeight="1" x14ac:dyDescent="0.2">
      <c r="B24" s="694"/>
      <c r="C24" s="690" t="s">
        <v>51</v>
      </c>
      <c r="D24" s="336" t="s">
        <v>41</v>
      </c>
      <c r="E24" s="695" t="s">
        <v>48</v>
      </c>
      <c r="F24" s="338">
        <f>F20+F18+F22</f>
        <v>122</v>
      </c>
      <c r="G24" s="336" t="s">
        <v>41</v>
      </c>
      <c r="H24" s="374">
        <f t="shared" ref="H24:L24" si="1">H18+H20+H22</f>
        <v>177383333</v>
      </c>
      <c r="I24" s="375">
        <f t="shared" si="1"/>
        <v>177383333</v>
      </c>
      <c r="J24" s="375">
        <f t="shared" si="1"/>
        <v>0</v>
      </c>
      <c r="K24" s="375">
        <f t="shared" si="1"/>
        <v>0</v>
      </c>
      <c r="L24" s="375">
        <f t="shared" si="1"/>
        <v>0</v>
      </c>
      <c r="M24" s="358"/>
      <c r="N24" s="351"/>
      <c r="O24" s="720"/>
      <c r="P24" s="720"/>
      <c r="Q24" s="721"/>
    </row>
    <row r="25" spans="2:28" ht="18.75" customHeight="1" x14ac:dyDescent="0.2">
      <c r="B25" s="686"/>
      <c r="C25" s="670"/>
      <c r="D25" s="336" t="s">
        <v>43</v>
      </c>
      <c r="E25" s="686"/>
      <c r="F25" s="346">
        <f>F19+F21+F23</f>
        <v>1819</v>
      </c>
      <c r="G25" s="336" t="s">
        <v>44</v>
      </c>
      <c r="H25" s="374">
        <f t="shared" ref="H25:L25" si="2">H19+H21+H23</f>
        <v>149578083</v>
      </c>
      <c r="I25" s="375">
        <f t="shared" si="2"/>
        <v>149578083</v>
      </c>
      <c r="J25" s="375">
        <f t="shared" si="2"/>
        <v>0</v>
      </c>
      <c r="K25" s="375">
        <f t="shared" si="2"/>
        <v>0</v>
      </c>
      <c r="L25" s="375">
        <f t="shared" si="2"/>
        <v>0</v>
      </c>
      <c r="M25" s="358"/>
      <c r="N25" s="351"/>
      <c r="O25" s="686"/>
      <c r="P25" s="686"/>
      <c r="Q25" s="686"/>
    </row>
    <row r="26" spans="2:28" ht="15.75" customHeight="1" x14ac:dyDescent="0.2">
      <c r="D26" s="359"/>
      <c r="H26" s="360"/>
      <c r="I26" s="361"/>
      <c r="J26" s="305"/>
      <c r="K26" s="305"/>
      <c r="L26" s="309"/>
      <c r="M26" s="310"/>
      <c r="N26" s="310"/>
      <c r="O26" s="361"/>
      <c r="P26" s="362"/>
      <c r="Q26" s="363"/>
      <c r="R26" s="362"/>
    </row>
    <row r="27" spans="2:28" ht="15.75" customHeight="1" x14ac:dyDescent="0.2">
      <c r="B27" s="691" t="s">
        <v>52</v>
      </c>
      <c r="C27" s="662"/>
      <c r="D27" s="712" t="s">
        <v>53</v>
      </c>
      <c r="E27" s="661"/>
      <c r="F27" s="661"/>
      <c r="G27" s="661"/>
      <c r="H27" s="661"/>
      <c r="I27" s="662"/>
      <c r="J27" s="376" t="s">
        <v>54</v>
      </c>
      <c r="K27" s="712" t="s">
        <v>55</v>
      </c>
      <c r="L27" s="662"/>
      <c r="M27" s="693" t="s">
        <v>56</v>
      </c>
      <c r="N27" s="661"/>
      <c r="O27" s="661"/>
      <c r="P27" s="661"/>
      <c r="Q27" s="662"/>
    </row>
    <row r="28" spans="2:28" ht="26.25" customHeight="1" x14ac:dyDescent="0.2">
      <c r="B28" s="713" t="s">
        <v>107</v>
      </c>
      <c r="C28" s="667"/>
      <c r="D28" s="682" t="s">
        <v>433</v>
      </c>
      <c r="E28" s="664"/>
      <c r="F28" s="664"/>
      <c r="G28" s="664"/>
      <c r="H28" s="664"/>
      <c r="I28" s="667"/>
      <c r="J28" s="688" t="s">
        <v>57</v>
      </c>
      <c r="K28" s="377" t="s">
        <v>41</v>
      </c>
      <c r="L28" s="378">
        <v>1500</v>
      </c>
      <c r="M28" s="682" t="s">
        <v>58</v>
      </c>
      <c r="N28" s="664"/>
      <c r="O28" s="664"/>
      <c r="P28" s="664"/>
      <c r="Q28" s="667"/>
    </row>
    <row r="29" spans="2:28" ht="18" customHeight="1" x14ac:dyDescent="0.2">
      <c r="B29" s="668"/>
      <c r="C29" s="669"/>
      <c r="D29" s="670"/>
      <c r="E29" s="673"/>
      <c r="F29" s="673"/>
      <c r="G29" s="673"/>
      <c r="H29" s="673"/>
      <c r="I29" s="671"/>
      <c r="J29" s="686"/>
      <c r="K29" s="377" t="s">
        <v>43</v>
      </c>
      <c r="L29" s="378">
        <v>1440</v>
      </c>
      <c r="M29" s="670"/>
      <c r="N29" s="673"/>
      <c r="O29" s="673"/>
      <c r="P29" s="673"/>
      <c r="Q29" s="671"/>
    </row>
    <row r="30" spans="2:28" ht="15" customHeight="1" x14ac:dyDescent="0.2">
      <c r="B30" s="682" t="s">
        <v>429</v>
      </c>
      <c r="C30" s="664"/>
      <c r="D30" s="664"/>
      <c r="E30" s="664"/>
      <c r="F30" s="664"/>
      <c r="G30" s="664"/>
      <c r="H30" s="664"/>
      <c r="I30" s="664"/>
      <c r="J30" s="664"/>
      <c r="K30" s="664"/>
      <c r="L30" s="667"/>
      <c r="M30" s="710" t="s">
        <v>59</v>
      </c>
      <c r="N30" s="664"/>
      <c r="O30" s="664"/>
      <c r="P30" s="664"/>
      <c r="Q30" s="667"/>
    </row>
    <row r="31" spans="2:28" ht="29.25" customHeight="1" x14ac:dyDescent="0.2">
      <c r="B31" s="668"/>
      <c r="C31" s="659"/>
      <c r="D31" s="659"/>
      <c r="E31" s="659"/>
      <c r="F31" s="659"/>
      <c r="G31" s="659"/>
      <c r="H31" s="659"/>
      <c r="I31" s="659"/>
      <c r="J31" s="659"/>
      <c r="K31" s="659"/>
      <c r="L31" s="669"/>
      <c r="M31" s="673"/>
      <c r="N31" s="673"/>
      <c r="O31" s="673"/>
      <c r="P31" s="673"/>
      <c r="Q31" s="671"/>
    </row>
    <row r="32" spans="2:28" ht="15.75" customHeight="1" x14ac:dyDescent="0.2">
      <c r="B32" s="668"/>
      <c r="C32" s="659"/>
      <c r="D32" s="659"/>
      <c r="E32" s="659"/>
      <c r="F32" s="659"/>
      <c r="G32" s="659"/>
      <c r="H32" s="659"/>
      <c r="I32" s="659"/>
      <c r="J32" s="659"/>
      <c r="K32" s="659"/>
      <c r="L32" s="669"/>
      <c r="M32" s="709" t="s">
        <v>60</v>
      </c>
      <c r="N32" s="664"/>
      <c r="O32" s="664"/>
      <c r="P32" s="664"/>
      <c r="Q32" s="667"/>
    </row>
    <row r="33" spans="2:17" ht="15.75" customHeight="1" x14ac:dyDescent="0.2">
      <c r="B33" s="668"/>
      <c r="C33" s="659"/>
      <c r="D33" s="659"/>
      <c r="E33" s="659"/>
      <c r="F33" s="659"/>
      <c r="G33" s="659"/>
      <c r="H33" s="659"/>
      <c r="I33" s="659"/>
      <c r="J33" s="659"/>
      <c r="K33" s="659"/>
      <c r="L33" s="669"/>
      <c r="M33" s="673"/>
      <c r="N33" s="673"/>
      <c r="O33" s="673"/>
      <c r="P33" s="673"/>
      <c r="Q33" s="671"/>
    </row>
    <row r="34" spans="2:17" ht="15.75" customHeight="1" x14ac:dyDescent="0.2">
      <c r="B34" s="668"/>
      <c r="C34" s="659"/>
      <c r="D34" s="659"/>
      <c r="E34" s="659"/>
      <c r="F34" s="659"/>
      <c r="G34" s="659"/>
      <c r="H34" s="659"/>
      <c r="I34" s="659"/>
      <c r="J34" s="659"/>
      <c r="K34" s="659"/>
      <c r="L34" s="669"/>
      <c r="M34" s="710" t="s">
        <v>59</v>
      </c>
      <c r="N34" s="664"/>
      <c r="O34" s="664"/>
      <c r="P34" s="664"/>
      <c r="Q34" s="667"/>
    </row>
    <row r="35" spans="2:17" ht="30" customHeight="1" x14ac:dyDescent="0.2">
      <c r="B35" s="670"/>
      <c r="C35" s="673"/>
      <c r="D35" s="673"/>
      <c r="E35" s="673"/>
      <c r="F35" s="673"/>
      <c r="G35" s="673"/>
      <c r="H35" s="673"/>
      <c r="I35" s="673"/>
      <c r="J35" s="673"/>
      <c r="K35" s="673"/>
      <c r="L35" s="671"/>
      <c r="M35" s="673"/>
      <c r="N35" s="673"/>
      <c r="O35" s="673"/>
      <c r="P35" s="673"/>
      <c r="Q35" s="671"/>
    </row>
    <row r="36" spans="2:17" ht="15.75" customHeight="1" x14ac:dyDescent="0.2">
      <c r="L36" s="309"/>
      <c r="M36" s="310"/>
      <c r="N36" s="310"/>
    </row>
    <row r="37" spans="2:17" ht="15.75" customHeight="1" x14ac:dyDescent="0.2">
      <c r="L37" s="309"/>
      <c r="M37" s="310"/>
      <c r="N37" s="310"/>
    </row>
    <row r="38" spans="2:17" ht="15.75" customHeight="1" x14ac:dyDescent="0.2">
      <c r="L38" s="309"/>
      <c r="M38" s="310"/>
      <c r="N38" s="310"/>
    </row>
    <row r="39" spans="2:17" ht="15.75" customHeight="1" x14ac:dyDescent="0.2">
      <c r="H39" s="379"/>
      <c r="L39" s="309"/>
      <c r="M39" s="310"/>
      <c r="N39" s="310"/>
    </row>
    <row r="40" spans="2:17" ht="15.75" customHeight="1" x14ac:dyDescent="0.2">
      <c r="L40" s="309"/>
      <c r="M40" s="310"/>
      <c r="N40" s="310"/>
    </row>
    <row r="41" spans="2:17" ht="15.75" customHeight="1" x14ac:dyDescent="0.2">
      <c r="H41" s="380"/>
      <c r="L41" s="309"/>
      <c r="M41" s="310"/>
      <c r="N41" s="310"/>
    </row>
    <row r="42" spans="2:17" ht="15.75" customHeight="1" x14ac:dyDescent="0.2">
      <c r="L42" s="309"/>
      <c r="M42" s="310"/>
      <c r="N42" s="310"/>
    </row>
    <row r="43" spans="2:17" ht="15.75" customHeight="1" x14ac:dyDescent="0.2">
      <c r="L43" s="309"/>
      <c r="M43" s="310"/>
      <c r="N43" s="310"/>
    </row>
    <row r="44" spans="2:17" ht="15.75" customHeight="1" x14ac:dyDescent="0.2">
      <c r="L44" s="309"/>
      <c r="M44" s="310"/>
      <c r="N44" s="310"/>
    </row>
    <row r="45" spans="2:17" ht="15.75" customHeight="1" x14ac:dyDescent="0.2">
      <c r="L45" s="309"/>
      <c r="M45" s="310"/>
      <c r="N45" s="310"/>
    </row>
    <row r="46" spans="2:17" ht="15.75" customHeight="1" x14ac:dyDescent="0.2">
      <c r="L46" s="309"/>
      <c r="M46" s="310"/>
      <c r="N46" s="310"/>
    </row>
    <row r="47" spans="2:17" ht="15.75" customHeight="1" x14ac:dyDescent="0.2">
      <c r="L47" s="309"/>
      <c r="M47" s="310"/>
      <c r="N47" s="310"/>
    </row>
    <row r="48" spans="2:17" ht="15.75" customHeight="1" x14ac:dyDescent="0.2">
      <c r="L48" s="309"/>
      <c r="M48" s="310"/>
      <c r="N48" s="310"/>
    </row>
    <row r="49" spans="12:14" ht="15.75" customHeight="1" x14ac:dyDescent="0.2">
      <c r="L49" s="309"/>
      <c r="M49" s="310"/>
      <c r="N49" s="310"/>
    </row>
    <row r="50" spans="12:14" ht="15.75" customHeight="1" x14ac:dyDescent="0.2">
      <c r="L50" s="309"/>
      <c r="M50" s="310"/>
      <c r="N50" s="310"/>
    </row>
    <row r="51" spans="12:14" ht="15.75" customHeight="1" x14ac:dyDescent="0.2">
      <c r="L51" s="309"/>
      <c r="M51" s="310"/>
      <c r="N51" s="310"/>
    </row>
    <row r="52" spans="12:14" ht="15.75" customHeight="1" x14ac:dyDescent="0.2">
      <c r="L52" s="309"/>
      <c r="M52" s="310"/>
      <c r="N52" s="310"/>
    </row>
    <row r="53" spans="12:14" ht="15.75" customHeight="1" x14ac:dyDescent="0.2">
      <c r="L53" s="309"/>
      <c r="M53" s="310"/>
      <c r="N53" s="310"/>
    </row>
    <row r="54" spans="12:14" ht="15.75" customHeight="1" x14ac:dyDescent="0.2">
      <c r="L54" s="309"/>
      <c r="M54" s="310"/>
      <c r="N54" s="310"/>
    </row>
    <row r="55" spans="12:14" ht="15.75" customHeight="1" x14ac:dyDescent="0.2">
      <c r="L55" s="309"/>
      <c r="M55" s="310"/>
      <c r="N55" s="310"/>
    </row>
    <row r="56" spans="12:14" ht="15.75" customHeight="1" x14ac:dyDescent="0.2">
      <c r="L56" s="309"/>
      <c r="M56" s="310"/>
      <c r="N56" s="310"/>
    </row>
    <row r="57" spans="12:14" ht="15.75" customHeight="1" x14ac:dyDescent="0.2">
      <c r="L57" s="309"/>
      <c r="M57" s="310"/>
      <c r="N57" s="310"/>
    </row>
    <row r="58" spans="12:14" ht="15.75" customHeight="1" x14ac:dyDescent="0.2">
      <c r="L58" s="309"/>
      <c r="M58" s="310"/>
      <c r="N58" s="310"/>
    </row>
    <row r="59" spans="12:14" ht="15.75" customHeight="1" x14ac:dyDescent="0.2">
      <c r="L59" s="309"/>
      <c r="M59" s="310"/>
      <c r="N59" s="310"/>
    </row>
    <row r="60" spans="12:14" ht="15.75" customHeight="1" x14ac:dyDescent="0.2">
      <c r="L60" s="309"/>
      <c r="M60" s="310"/>
      <c r="N60" s="310"/>
    </row>
    <row r="61" spans="12:14" ht="15.75" customHeight="1" x14ac:dyDescent="0.2">
      <c r="L61" s="309"/>
      <c r="M61" s="310"/>
      <c r="N61" s="310"/>
    </row>
    <row r="62" spans="12:14" ht="15.75" customHeight="1" x14ac:dyDescent="0.2">
      <c r="L62" s="309"/>
      <c r="M62" s="310"/>
      <c r="N62" s="310"/>
    </row>
    <row r="63" spans="12:14" ht="15.75" customHeight="1" x14ac:dyDescent="0.2">
      <c r="L63" s="309"/>
      <c r="M63" s="310"/>
      <c r="N63" s="310"/>
    </row>
    <row r="64" spans="12:14" ht="15.75" customHeight="1" x14ac:dyDescent="0.2">
      <c r="L64" s="309"/>
      <c r="M64" s="310"/>
      <c r="N64" s="310"/>
    </row>
    <row r="65" spans="12:14" ht="15.75" customHeight="1" x14ac:dyDescent="0.2">
      <c r="L65" s="309"/>
      <c r="M65" s="310"/>
      <c r="N65" s="310"/>
    </row>
    <row r="66" spans="12:14" ht="15.75" customHeight="1" x14ac:dyDescent="0.2">
      <c r="L66" s="309"/>
      <c r="M66" s="310"/>
      <c r="N66" s="310"/>
    </row>
    <row r="67" spans="12:14" ht="15.75" customHeight="1" x14ac:dyDescent="0.2">
      <c r="L67" s="309"/>
      <c r="M67" s="310"/>
      <c r="N67" s="310"/>
    </row>
    <row r="68" spans="12:14" ht="15.75" customHeight="1" x14ac:dyDescent="0.2">
      <c r="L68" s="309"/>
      <c r="M68" s="310"/>
      <c r="N68" s="310"/>
    </row>
    <row r="69" spans="12:14" ht="15.75" customHeight="1" x14ac:dyDescent="0.2">
      <c r="L69" s="309"/>
      <c r="M69" s="310"/>
      <c r="N69" s="310"/>
    </row>
    <row r="70" spans="12:14" ht="15.75" customHeight="1" x14ac:dyDescent="0.2">
      <c r="L70" s="309"/>
      <c r="M70" s="310"/>
      <c r="N70" s="310"/>
    </row>
    <row r="71" spans="12:14" ht="15.75" customHeight="1" x14ac:dyDescent="0.2">
      <c r="L71" s="309"/>
      <c r="M71" s="310"/>
      <c r="N71" s="310"/>
    </row>
    <row r="72" spans="12:14" ht="15.75" customHeight="1" x14ac:dyDescent="0.2">
      <c r="L72" s="309"/>
      <c r="M72" s="310"/>
      <c r="N72" s="310"/>
    </row>
    <row r="73" spans="12:14" ht="15.75" customHeight="1" x14ac:dyDescent="0.2">
      <c r="L73" s="309"/>
      <c r="M73" s="310"/>
      <c r="N73" s="310"/>
    </row>
    <row r="74" spans="12:14" ht="15.75" customHeight="1" x14ac:dyDescent="0.2">
      <c r="L74" s="309"/>
      <c r="M74" s="310"/>
      <c r="N74" s="310"/>
    </row>
    <row r="75" spans="12:14" ht="15.75" customHeight="1" x14ac:dyDescent="0.2">
      <c r="L75" s="309"/>
      <c r="M75" s="310"/>
      <c r="N75" s="310"/>
    </row>
    <row r="76" spans="12:14" ht="15.75" customHeight="1" x14ac:dyDescent="0.2">
      <c r="L76" s="309"/>
      <c r="M76" s="310"/>
      <c r="N76" s="310"/>
    </row>
    <row r="77" spans="12:14" ht="15.75" customHeight="1" x14ac:dyDescent="0.2">
      <c r="L77" s="309"/>
      <c r="M77" s="310"/>
      <c r="N77" s="310"/>
    </row>
    <row r="78" spans="12:14" ht="15.75" customHeight="1" x14ac:dyDescent="0.2">
      <c r="L78" s="309"/>
      <c r="M78" s="310"/>
      <c r="N78" s="310"/>
    </row>
    <row r="79" spans="12:14" ht="15.75" customHeight="1" x14ac:dyDescent="0.2">
      <c r="L79" s="309"/>
      <c r="M79" s="310"/>
      <c r="N79" s="310"/>
    </row>
    <row r="80" spans="12:14" ht="15.75" customHeight="1" x14ac:dyDescent="0.2">
      <c r="L80" s="309"/>
      <c r="M80" s="310"/>
      <c r="N80" s="310"/>
    </row>
    <row r="81" spans="12:14" ht="15.75" customHeight="1" x14ac:dyDescent="0.2">
      <c r="L81" s="309"/>
      <c r="M81" s="310"/>
      <c r="N81" s="310"/>
    </row>
    <row r="82" spans="12:14" ht="15.75" customHeight="1" x14ac:dyDescent="0.2">
      <c r="L82" s="309"/>
      <c r="M82" s="310"/>
      <c r="N82" s="310"/>
    </row>
    <row r="83" spans="12:14" ht="15.75" customHeight="1" x14ac:dyDescent="0.2">
      <c r="L83" s="309"/>
      <c r="M83" s="310"/>
      <c r="N83" s="310"/>
    </row>
    <row r="84" spans="12:14" ht="15.75" customHeight="1" x14ac:dyDescent="0.2">
      <c r="L84" s="309"/>
      <c r="M84" s="310"/>
      <c r="N84" s="310"/>
    </row>
    <row r="85" spans="12:14" ht="15.75" customHeight="1" x14ac:dyDescent="0.2">
      <c r="L85" s="309"/>
      <c r="M85" s="310"/>
      <c r="N85" s="310"/>
    </row>
    <row r="86" spans="12:14" ht="15.75" customHeight="1" x14ac:dyDescent="0.2">
      <c r="L86" s="309"/>
      <c r="M86" s="310"/>
      <c r="N86" s="310"/>
    </row>
    <row r="87" spans="12:14" ht="15.75" customHeight="1" x14ac:dyDescent="0.2">
      <c r="L87" s="309"/>
      <c r="M87" s="310"/>
      <c r="N87" s="310"/>
    </row>
    <row r="88" spans="12:14" ht="15.75" customHeight="1" x14ac:dyDescent="0.2">
      <c r="L88" s="309"/>
      <c r="M88" s="310"/>
      <c r="N88" s="310"/>
    </row>
    <row r="89" spans="12:14" ht="15.75" customHeight="1" x14ac:dyDescent="0.2">
      <c r="L89" s="309"/>
      <c r="M89" s="310"/>
      <c r="N89" s="310"/>
    </row>
    <row r="90" spans="12:14" ht="15.75" customHeight="1" x14ac:dyDescent="0.2">
      <c r="L90" s="309"/>
      <c r="M90" s="310"/>
      <c r="N90" s="310"/>
    </row>
    <row r="91" spans="12:14" ht="15.75" customHeight="1" x14ac:dyDescent="0.2">
      <c r="L91" s="309"/>
      <c r="M91" s="310"/>
      <c r="N91" s="310"/>
    </row>
    <row r="92" spans="12:14" ht="15.75" customHeight="1" x14ac:dyDescent="0.2">
      <c r="L92" s="309"/>
      <c r="M92" s="310"/>
      <c r="N92" s="310"/>
    </row>
    <row r="93" spans="12:14" ht="15.75" customHeight="1" x14ac:dyDescent="0.2">
      <c r="L93" s="309"/>
      <c r="M93" s="310"/>
      <c r="N93" s="310"/>
    </row>
    <row r="94" spans="12:14" ht="15.75" customHeight="1" x14ac:dyDescent="0.2">
      <c r="L94" s="309"/>
      <c r="M94" s="310"/>
      <c r="N94" s="310"/>
    </row>
    <row r="95" spans="12:14" ht="15.75" customHeight="1" x14ac:dyDescent="0.2">
      <c r="L95" s="309"/>
      <c r="M95" s="310"/>
      <c r="N95" s="310"/>
    </row>
    <row r="96" spans="12:14" ht="15.75" customHeight="1" x14ac:dyDescent="0.2">
      <c r="L96" s="309"/>
      <c r="M96" s="310"/>
      <c r="N96" s="310"/>
    </row>
    <row r="97" spans="12:14" ht="15.75" customHeight="1" x14ac:dyDescent="0.2">
      <c r="L97" s="309"/>
      <c r="M97" s="310"/>
      <c r="N97" s="310"/>
    </row>
    <row r="98" spans="12:14" ht="15.75" customHeight="1" x14ac:dyDescent="0.2">
      <c r="L98" s="309"/>
      <c r="M98" s="310"/>
      <c r="N98" s="310"/>
    </row>
    <row r="99" spans="12:14" ht="15.75" customHeight="1" x14ac:dyDescent="0.2">
      <c r="L99" s="309"/>
      <c r="M99" s="310"/>
      <c r="N99" s="310"/>
    </row>
    <row r="100" spans="12:14" ht="15.75" customHeight="1" x14ac:dyDescent="0.2">
      <c r="L100" s="309"/>
      <c r="M100" s="310"/>
      <c r="N100" s="310"/>
    </row>
    <row r="101" spans="12:14" ht="15.75" customHeight="1" x14ac:dyDescent="0.2">
      <c r="L101" s="309"/>
      <c r="M101" s="310"/>
      <c r="N101" s="310"/>
    </row>
    <row r="102" spans="12:14" ht="15.75" customHeight="1" x14ac:dyDescent="0.2">
      <c r="L102" s="309"/>
      <c r="M102" s="310"/>
      <c r="N102" s="310"/>
    </row>
    <row r="103" spans="12:14" ht="15.75" customHeight="1" x14ac:dyDescent="0.2">
      <c r="L103" s="309"/>
      <c r="M103" s="310"/>
      <c r="N103" s="310"/>
    </row>
    <row r="104" spans="12:14" ht="15.75" customHeight="1" x14ac:dyDescent="0.2">
      <c r="L104" s="309"/>
      <c r="M104" s="310"/>
      <c r="N104" s="310"/>
    </row>
    <row r="105" spans="12:14" ht="15.75" customHeight="1" x14ac:dyDescent="0.2">
      <c r="L105" s="309"/>
      <c r="M105" s="310"/>
      <c r="N105" s="310"/>
    </row>
    <row r="106" spans="12:14" ht="15.75" customHeight="1" x14ac:dyDescent="0.2">
      <c r="L106" s="309"/>
      <c r="M106" s="310"/>
      <c r="N106" s="310"/>
    </row>
    <row r="107" spans="12:14" ht="15.75" customHeight="1" x14ac:dyDescent="0.2">
      <c r="L107" s="309"/>
      <c r="M107" s="310"/>
      <c r="N107" s="310"/>
    </row>
    <row r="108" spans="12:14" ht="15.75" customHeight="1" x14ac:dyDescent="0.2">
      <c r="L108" s="309"/>
      <c r="M108" s="310"/>
      <c r="N108" s="310"/>
    </row>
    <row r="109" spans="12:14" ht="15.75" customHeight="1" x14ac:dyDescent="0.2">
      <c r="L109" s="309"/>
      <c r="M109" s="310"/>
      <c r="N109" s="310"/>
    </row>
    <row r="110" spans="12:14" ht="15.75" customHeight="1" x14ac:dyDescent="0.2">
      <c r="L110" s="309"/>
      <c r="M110" s="310"/>
      <c r="N110" s="310"/>
    </row>
    <row r="111" spans="12:14" ht="15.75" customHeight="1" x14ac:dyDescent="0.2">
      <c r="L111" s="309"/>
      <c r="M111" s="310"/>
      <c r="N111" s="310"/>
    </row>
    <row r="112" spans="12:14" ht="15.75" customHeight="1" x14ac:dyDescent="0.2">
      <c r="L112" s="309"/>
      <c r="M112" s="310"/>
      <c r="N112" s="310"/>
    </row>
    <row r="113" spans="12:14" ht="15.75" customHeight="1" x14ac:dyDescent="0.2">
      <c r="L113" s="309"/>
      <c r="M113" s="310"/>
      <c r="N113" s="310"/>
    </row>
    <row r="114" spans="12:14" ht="15.75" customHeight="1" x14ac:dyDescent="0.2">
      <c r="L114" s="309"/>
      <c r="M114" s="310"/>
      <c r="N114" s="310"/>
    </row>
    <row r="115" spans="12:14" ht="15.75" customHeight="1" x14ac:dyDescent="0.2">
      <c r="L115" s="309"/>
      <c r="M115" s="310"/>
      <c r="N115" s="310"/>
    </row>
    <row r="116" spans="12:14" ht="15.75" customHeight="1" x14ac:dyDescent="0.2">
      <c r="L116" s="309"/>
      <c r="M116" s="310"/>
      <c r="N116" s="310"/>
    </row>
    <row r="117" spans="12:14" ht="15.75" customHeight="1" x14ac:dyDescent="0.2">
      <c r="L117" s="309"/>
      <c r="M117" s="310"/>
      <c r="N117" s="310"/>
    </row>
    <row r="118" spans="12:14" ht="15.75" customHeight="1" x14ac:dyDescent="0.2">
      <c r="L118" s="309"/>
      <c r="M118" s="310"/>
      <c r="N118" s="310"/>
    </row>
    <row r="119" spans="12:14" ht="15.75" customHeight="1" x14ac:dyDescent="0.2">
      <c r="L119" s="309"/>
      <c r="M119" s="310"/>
      <c r="N119" s="310"/>
    </row>
    <row r="120" spans="12:14" ht="15.75" customHeight="1" x14ac:dyDescent="0.2">
      <c r="L120" s="309"/>
      <c r="M120" s="310"/>
      <c r="N120" s="310"/>
    </row>
    <row r="121" spans="12:14" ht="15.75" customHeight="1" x14ac:dyDescent="0.2">
      <c r="L121" s="309"/>
      <c r="M121" s="310"/>
      <c r="N121" s="310"/>
    </row>
    <row r="122" spans="12:14" ht="15.75" customHeight="1" x14ac:dyDescent="0.2">
      <c r="L122" s="309"/>
      <c r="M122" s="310"/>
      <c r="N122" s="310"/>
    </row>
    <row r="123" spans="12:14" ht="15.75" customHeight="1" x14ac:dyDescent="0.2">
      <c r="L123" s="309"/>
      <c r="M123" s="310"/>
      <c r="N123" s="310"/>
    </row>
    <row r="124" spans="12:14" ht="15.75" customHeight="1" x14ac:dyDescent="0.2">
      <c r="L124" s="309"/>
      <c r="M124" s="310"/>
      <c r="N124" s="310"/>
    </row>
    <row r="125" spans="12:14" ht="15.75" customHeight="1" x14ac:dyDescent="0.2">
      <c r="L125" s="309"/>
      <c r="M125" s="310"/>
      <c r="N125" s="310"/>
    </row>
    <row r="126" spans="12:14" ht="15.75" customHeight="1" x14ac:dyDescent="0.2">
      <c r="L126" s="309"/>
      <c r="M126" s="310"/>
      <c r="N126" s="310"/>
    </row>
    <row r="127" spans="12:14" ht="15.75" customHeight="1" x14ac:dyDescent="0.2">
      <c r="L127" s="309"/>
      <c r="M127" s="310"/>
      <c r="N127" s="310"/>
    </row>
    <row r="128" spans="12:14" ht="15.75" customHeight="1" x14ac:dyDescent="0.2">
      <c r="L128" s="309"/>
      <c r="M128" s="310"/>
      <c r="N128" s="310"/>
    </row>
    <row r="129" spans="12:14" ht="15.75" customHeight="1" x14ac:dyDescent="0.2">
      <c r="L129" s="309"/>
      <c r="M129" s="310"/>
      <c r="N129" s="310"/>
    </row>
    <row r="130" spans="12:14" ht="15.75" customHeight="1" x14ac:dyDescent="0.2">
      <c r="L130" s="309"/>
      <c r="M130" s="310"/>
      <c r="N130" s="310"/>
    </row>
    <row r="131" spans="12:14" ht="15.75" customHeight="1" x14ac:dyDescent="0.2">
      <c r="L131" s="309"/>
      <c r="M131" s="310"/>
      <c r="N131" s="310"/>
    </row>
    <row r="132" spans="12:14" ht="15.75" customHeight="1" x14ac:dyDescent="0.2">
      <c r="L132" s="309"/>
      <c r="M132" s="310"/>
      <c r="N132" s="310"/>
    </row>
    <row r="133" spans="12:14" ht="15.75" customHeight="1" x14ac:dyDescent="0.2">
      <c r="L133" s="309"/>
      <c r="M133" s="310"/>
      <c r="N133" s="310"/>
    </row>
    <row r="134" spans="12:14" ht="15.75" customHeight="1" x14ac:dyDescent="0.2">
      <c r="L134" s="309"/>
      <c r="M134" s="310"/>
      <c r="N134" s="310"/>
    </row>
    <row r="135" spans="12:14" ht="15.75" customHeight="1" x14ac:dyDescent="0.2">
      <c r="L135" s="309"/>
      <c r="M135" s="310"/>
      <c r="N135" s="310"/>
    </row>
    <row r="136" spans="12:14" ht="15.75" customHeight="1" x14ac:dyDescent="0.2">
      <c r="L136" s="309"/>
      <c r="M136" s="310"/>
      <c r="N136" s="310"/>
    </row>
    <row r="137" spans="12:14" ht="15.75" customHeight="1" x14ac:dyDescent="0.2">
      <c r="L137" s="309"/>
      <c r="M137" s="310"/>
      <c r="N137" s="310"/>
    </row>
    <row r="138" spans="12:14" ht="15.75" customHeight="1" x14ac:dyDescent="0.2">
      <c r="L138" s="309"/>
      <c r="M138" s="310"/>
      <c r="N138" s="310"/>
    </row>
    <row r="139" spans="12:14" ht="15.75" customHeight="1" x14ac:dyDescent="0.2">
      <c r="L139" s="309"/>
      <c r="M139" s="310"/>
      <c r="N139" s="310"/>
    </row>
    <row r="140" spans="12:14" ht="15.75" customHeight="1" x14ac:dyDescent="0.2">
      <c r="L140" s="309"/>
      <c r="M140" s="310"/>
      <c r="N140" s="310"/>
    </row>
    <row r="141" spans="12:14" ht="15.75" customHeight="1" x14ac:dyDescent="0.2">
      <c r="L141" s="309"/>
      <c r="M141" s="310"/>
      <c r="N141" s="310"/>
    </row>
    <row r="142" spans="12:14" ht="15.75" customHeight="1" x14ac:dyDescent="0.2">
      <c r="L142" s="309"/>
      <c r="M142" s="310"/>
      <c r="N142" s="310"/>
    </row>
    <row r="143" spans="12:14" ht="15.75" customHeight="1" x14ac:dyDescent="0.2">
      <c r="L143" s="309"/>
      <c r="M143" s="310"/>
      <c r="N143" s="310"/>
    </row>
    <row r="144" spans="12:14" ht="15.75" customHeight="1" x14ac:dyDescent="0.2">
      <c r="L144" s="309"/>
      <c r="M144" s="310"/>
      <c r="N144" s="310"/>
    </row>
    <row r="145" spans="12:14" ht="15.75" customHeight="1" x14ac:dyDescent="0.2">
      <c r="L145" s="309"/>
      <c r="M145" s="310"/>
      <c r="N145" s="310"/>
    </row>
    <row r="146" spans="12:14" ht="15.75" customHeight="1" x14ac:dyDescent="0.2">
      <c r="L146" s="309"/>
      <c r="M146" s="310"/>
      <c r="N146" s="310"/>
    </row>
    <row r="147" spans="12:14" ht="15.75" customHeight="1" x14ac:dyDescent="0.2">
      <c r="L147" s="309"/>
      <c r="M147" s="310"/>
      <c r="N147" s="310"/>
    </row>
    <row r="148" spans="12:14" ht="15.75" customHeight="1" x14ac:dyDescent="0.2">
      <c r="L148" s="309"/>
      <c r="M148" s="310"/>
      <c r="N148" s="310"/>
    </row>
    <row r="149" spans="12:14" ht="15.75" customHeight="1" x14ac:dyDescent="0.2">
      <c r="L149" s="309"/>
      <c r="M149" s="310"/>
      <c r="N149" s="310"/>
    </row>
    <row r="150" spans="12:14" ht="15.75" customHeight="1" x14ac:dyDescent="0.2">
      <c r="L150" s="309"/>
      <c r="M150" s="310"/>
      <c r="N150" s="310"/>
    </row>
    <row r="151" spans="12:14" ht="15.75" customHeight="1" x14ac:dyDescent="0.2">
      <c r="L151" s="309"/>
      <c r="M151" s="310"/>
      <c r="N151" s="310"/>
    </row>
    <row r="152" spans="12:14" ht="15.75" customHeight="1" x14ac:dyDescent="0.2">
      <c r="L152" s="309"/>
      <c r="M152" s="310"/>
      <c r="N152" s="310"/>
    </row>
    <row r="153" spans="12:14" ht="15.75" customHeight="1" x14ac:dyDescent="0.2">
      <c r="L153" s="309"/>
      <c r="M153" s="310"/>
      <c r="N153" s="310"/>
    </row>
    <row r="154" spans="12:14" ht="15.75" customHeight="1" x14ac:dyDescent="0.2">
      <c r="L154" s="309"/>
      <c r="M154" s="310"/>
      <c r="N154" s="310"/>
    </row>
    <row r="155" spans="12:14" ht="15.75" customHeight="1" x14ac:dyDescent="0.2">
      <c r="L155" s="309"/>
      <c r="M155" s="310"/>
      <c r="N155" s="310"/>
    </row>
    <row r="156" spans="12:14" ht="15.75" customHeight="1" x14ac:dyDescent="0.2">
      <c r="L156" s="309"/>
      <c r="M156" s="310"/>
      <c r="N156" s="310"/>
    </row>
    <row r="157" spans="12:14" ht="15.75" customHeight="1" x14ac:dyDescent="0.2">
      <c r="L157" s="309"/>
      <c r="M157" s="310"/>
      <c r="N157" s="310"/>
    </row>
    <row r="158" spans="12:14" ht="15.75" customHeight="1" x14ac:dyDescent="0.2">
      <c r="L158" s="309"/>
      <c r="M158" s="310"/>
      <c r="N158" s="310"/>
    </row>
    <row r="159" spans="12:14" ht="15.75" customHeight="1" x14ac:dyDescent="0.2">
      <c r="L159" s="309"/>
      <c r="M159" s="310"/>
      <c r="N159" s="310"/>
    </row>
    <row r="160" spans="12:14" ht="15.75" customHeight="1" x14ac:dyDescent="0.2">
      <c r="L160" s="309"/>
      <c r="M160" s="310"/>
      <c r="N160" s="310"/>
    </row>
    <row r="161" spans="12:14" ht="15.75" customHeight="1" x14ac:dyDescent="0.2">
      <c r="L161" s="309"/>
      <c r="M161" s="310"/>
      <c r="N161" s="310"/>
    </row>
    <row r="162" spans="12:14" ht="15.75" customHeight="1" x14ac:dyDescent="0.2">
      <c r="L162" s="309"/>
      <c r="M162" s="310"/>
      <c r="N162" s="310"/>
    </row>
    <row r="163" spans="12:14" ht="15.75" customHeight="1" x14ac:dyDescent="0.2">
      <c r="L163" s="309"/>
      <c r="M163" s="310"/>
      <c r="N163" s="310"/>
    </row>
    <row r="164" spans="12:14" ht="15.75" customHeight="1" x14ac:dyDescent="0.2">
      <c r="L164" s="309"/>
      <c r="M164" s="310"/>
      <c r="N164" s="310"/>
    </row>
    <row r="165" spans="12:14" ht="15.75" customHeight="1" x14ac:dyDescent="0.2">
      <c r="L165" s="309"/>
      <c r="M165" s="310"/>
      <c r="N165" s="310"/>
    </row>
    <row r="166" spans="12:14" ht="15.75" customHeight="1" x14ac:dyDescent="0.2">
      <c r="L166" s="309"/>
      <c r="M166" s="310"/>
      <c r="N166" s="310"/>
    </row>
    <row r="167" spans="12:14" ht="15.75" customHeight="1" x14ac:dyDescent="0.2">
      <c r="L167" s="309"/>
      <c r="M167" s="310"/>
      <c r="N167" s="310"/>
    </row>
    <row r="168" spans="12:14" ht="15.75" customHeight="1" x14ac:dyDescent="0.2">
      <c r="L168" s="309"/>
      <c r="M168" s="310"/>
      <c r="N168" s="310"/>
    </row>
    <row r="169" spans="12:14" ht="15.75" customHeight="1" x14ac:dyDescent="0.2">
      <c r="L169" s="309"/>
      <c r="M169" s="310"/>
      <c r="N169" s="310"/>
    </row>
    <row r="170" spans="12:14" ht="15.75" customHeight="1" x14ac:dyDescent="0.2">
      <c r="L170" s="309"/>
      <c r="M170" s="310"/>
      <c r="N170" s="310"/>
    </row>
    <row r="171" spans="12:14" ht="15.75" customHeight="1" x14ac:dyDescent="0.2">
      <c r="L171" s="309"/>
      <c r="M171" s="310"/>
      <c r="N171" s="310"/>
    </row>
    <row r="172" spans="12:14" ht="15.75" customHeight="1" x14ac:dyDescent="0.2">
      <c r="L172" s="309"/>
      <c r="M172" s="310"/>
      <c r="N172" s="310"/>
    </row>
    <row r="173" spans="12:14" ht="15.75" customHeight="1" x14ac:dyDescent="0.2">
      <c r="L173" s="309"/>
      <c r="M173" s="310"/>
      <c r="N173" s="310"/>
    </row>
    <row r="174" spans="12:14" ht="15.75" customHeight="1" x14ac:dyDescent="0.2">
      <c r="L174" s="309"/>
      <c r="M174" s="310"/>
      <c r="N174" s="310"/>
    </row>
    <row r="175" spans="12:14" ht="15.75" customHeight="1" x14ac:dyDescent="0.2">
      <c r="L175" s="309"/>
      <c r="M175" s="310"/>
      <c r="N175" s="310"/>
    </row>
    <row r="176" spans="12:14" ht="15.75" customHeight="1" x14ac:dyDescent="0.2">
      <c r="L176" s="309"/>
      <c r="M176" s="310"/>
      <c r="N176" s="310"/>
    </row>
    <row r="177" spans="12:14" ht="15.75" customHeight="1" x14ac:dyDescent="0.2">
      <c r="L177" s="309"/>
      <c r="M177" s="310"/>
      <c r="N177" s="310"/>
    </row>
    <row r="178" spans="12:14" ht="15.75" customHeight="1" x14ac:dyDescent="0.2">
      <c r="L178" s="309"/>
      <c r="M178" s="310"/>
      <c r="N178" s="310"/>
    </row>
    <row r="179" spans="12:14" ht="15.75" customHeight="1" x14ac:dyDescent="0.2">
      <c r="L179" s="309"/>
      <c r="M179" s="310"/>
      <c r="N179" s="310"/>
    </row>
    <row r="180" spans="12:14" ht="15.75" customHeight="1" x14ac:dyDescent="0.2">
      <c r="L180" s="309"/>
      <c r="M180" s="310"/>
      <c r="N180" s="310"/>
    </row>
    <row r="181" spans="12:14" ht="15.75" customHeight="1" x14ac:dyDescent="0.2">
      <c r="L181" s="309"/>
      <c r="M181" s="310"/>
      <c r="N181" s="310"/>
    </row>
    <row r="182" spans="12:14" ht="15.75" customHeight="1" x14ac:dyDescent="0.2">
      <c r="L182" s="309"/>
      <c r="M182" s="310"/>
      <c r="N182" s="310"/>
    </row>
    <row r="183" spans="12:14" ht="15.75" customHeight="1" x14ac:dyDescent="0.2">
      <c r="L183" s="309"/>
      <c r="M183" s="310"/>
      <c r="N183" s="310"/>
    </row>
    <row r="184" spans="12:14" ht="15.75" customHeight="1" x14ac:dyDescent="0.2">
      <c r="L184" s="309"/>
      <c r="M184" s="310"/>
      <c r="N184" s="310"/>
    </row>
    <row r="185" spans="12:14" ht="15.75" customHeight="1" x14ac:dyDescent="0.2">
      <c r="L185" s="309"/>
      <c r="M185" s="310"/>
      <c r="N185" s="310"/>
    </row>
    <row r="186" spans="12:14" ht="15.75" customHeight="1" x14ac:dyDescent="0.2">
      <c r="L186" s="309"/>
      <c r="M186" s="310"/>
      <c r="N186" s="310"/>
    </row>
    <row r="187" spans="12:14" ht="15.75" customHeight="1" x14ac:dyDescent="0.2">
      <c r="L187" s="309"/>
      <c r="M187" s="310"/>
      <c r="N187" s="310"/>
    </row>
    <row r="188" spans="12:14" ht="15.75" customHeight="1" x14ac:dyDescent="0.2">
      <c r="L188" s="309"/>
      <c r="M188" s="310"/>
      <c r="N188" s="310"/>
    </row>
    <row r="189" spans="12:14" ht="15.75" customHeight="1" x14ac:dyDescent="0.2">
      <c r="L189" s="309"/>
      <c r="M189" s="310"/>
      <c r="N189" s="310"/>
    </row>
    <row r="190" spans="12:14" ht="15.75" customHeight="1" x14ac:dyDescent="0.2">
      <c r="L190" s="309"/>
      <c r="M190" s="310"/>
      <c r="N190" s="310"/>
    </row>
    <row r="191" spans="12:14" ht="15.75" customHeight="1" x14ac:dyDescent="0.2">
      <c r="L191" s="309"/>
      <c r="M191" s="310"/>
      <c r="N191" s="310"/>
    </row>
    <row r="192" spans="12:14" ht="15.75" customHeight="1" x14ac:dyDescent="0.2">
      <c r="L192" s="309"/>
      <c r="M192" s="310"/>
      <c r="N192" s="310"/>
    </row>
    <row r="193" spans="12:14" ht="15.75" customHeight="1" x14ac:dyDescent="0.2">
      <c r="L193" s="309"/>
      <c r="M193" s="310"/>
      <c r="N193" s="310"/>
    </row>
    <row r="194" spans="12:14" ht="15.75" customHeight="1" x14ac:dyDescent="0.2">
      <c r="L194" s="309"/>
      <c r="M194" s="310"/>
      <c r="N194" s="310"/>
    </row>
    <row r="195" spans="12:14" ht="15.75" customHeight="1" x14ac:dyDescent="0.2">
      <c r="L195" s="309"/>
      <c r="M195" s="310"/>
      <c r="N195" s="310"/>
    </row>
    <row r="196" spans="12:14" ht="15.75" customHeight="1" x14ac:dyDescent="0.2">
      <c r="L196" s="309"/>
      <c r="M196" s="310"/>
      <c r="N196" s="310"/>
    </row>
    <row r="197" spans="12:14" ht="15.75" customHeight="1" x14ac:dyDescent="0.2">
      <c r="L197" s="309"/>
      <c r="M197" s="310"/>
      <c r="N197" s="310"/>
    </row>
    <row r="198" spans="12:14" ht="15.75" customHeight="1" x14ac:dyDescent="0.2">
      <c r="L198" s="309"/>
      <c r="M198" s="310"/>
      <c r="N198" s="310"/>
    </row>
    <row r="199" spans="12:14" ht="15.75" customHeight="1" x14ac:dyDescent="0.2">
      <c r="L199" s="309"/>
      <c r="M199" s="310"/>
      <c r="N199" s="310"/>
    </row>
    <row r="200" spans="12:14" ht="15.75" customHeight="1" x14ac:dyDescent="0.2">
      <c r="L200" s="309"/>
      <c r="M200" s="310"/>
      <c r="N200" s="310"/>
    </row>
    <row r="201" spans="12:14" ht="15.75" customHeight="1" x14ac:dyDescent="0.2">
      <c r="L201" s="309"/>
      <c r="M201" s="310"/>
      <c r="N201" s="310"/>
    </row>
    <row r="202" spans="12:14" ht="15.75" customHeight="1" x14ac:dyDescent="0.2">
      <c r="L202" s="309"/>
      <c r="M202" s="310"/>
      <c r="N202" s="310"/>
    </row>
    <row r="203" spans="12:14" ht="15.75" customHeight="1" x14ac:dyDescent="0.2">
      <c r="L203" s="309"/>
      <c r="M203" s="310"/>
      <c r="N203" s="310"/>
    </row>
    <row r="204" spans="12:14" ht="15.75" customHeight="1" x14ac:dyDescent="0.2">
      <c r="L204" s="309"/>
      <c r="M204" s="310"/>
      <c r="N204" s="310"/>
    </row>
    <row r="205" spans="12:14" ht="15.75" customHeight="1" x14ac:dyDescent="0.2">
      <c r="L205" s="309"/>
      <c r="M205" s="310"/>
      <c r="N205" s="310"/>
    </row>
    <row r="206" spans="12:14" ht="15.75" customHeight="1" x14ac:dyDescent="0.2">
      <c r="L206" s="309"/>
      <c r="M206" s="310"/>
      <c r="N206" s="310"/>
    </row>
    <row r="207" spans="12:14" ht="15.75" customHeight="1" x14ac:dyDescent="0.2">
      <c r="L207" s="309"/>
      <c r="M207" s="310"/>
      <c r="N207" s="310"/>
    </row>
    <row r="208" spans="12:14" ht="15.75" customHeight="1" x14ac:dyDescent="0.2">
      <c r="L208" s="309"/>
      <c r="M208" s="310"/>
      <c r="N208" s="310"/>
    </row>
    <row r="209" spans="12:14" ht="15.75" customHeight="1" x14ac:dyDescent="0.2">
      <c r="L209" s="309"/>
      <c r="M209" s="310"/>
      <c r="N209" s="310"/>
    </row>
    <row r="210" spans="12:14" ht="15.75" customHeight="1" x14ac:dyDescent="0.2">
      <c r="L210" s="309"/>
      <c r="M210" s="310"/>
      <c r="N210" s="310"/>
    </row>
    <row r="211" spans="12:14" ht="15.75" customHeight="1" x14ac:dyDescent="0.2">
      <c r="L211" s="309"/>
      <c r="M211" s="310"/>
      <c r="N211" s="310"/>
    </row>
    <row r="212" spans="12:14" ht="15.75" customHeight="1" x14ac:dyDescent="0.2">
      <c r="L212" s="309"/>
      <c r="M212" s="310"/>
      <c r="N212" s="310"/>
    </row>
    <row r="213" spans="12:14" ht="15.75" customHeight="1" x14ac:dyDescent="0.2">
      <c r="L213" s="309"/>
      <c r="M213" s="310"/>
      <c r="N213" s="310"/>
    </row>
    <row r="214" spans="12:14" ht="15.75" customHeight="1" x14ac:dyDescent="0.2">
      <c r="L214" s="309"/>
      <c r="M214" s="310"/>
      <c r="N214" s="310"/>
    </row>
    <row r="215" spans="12:14" ht="15.75" customHeight="1" x14ac:dyDescent="0.2">
      <c r="L215" s="309"/>
      <c r="M215" s="310"/>
      <c r="N215" s="310"/>
    </row>
    <row r="216" spans="12:14" ht="15.75" customHeight="1" x14ac:dyDescent="0.2">
      <c r="L216" s="309"/>
      <c r="M216" s="310"/>
      <c r="N216" s="310"/>
    </row>
    <row r="217" spans="12:14" ht="15.75" customHeight="1" x14ac:dyDescent="0.2">
      <c r="L217" s="309"/>
      <c r="M217" s="310"/>
      <c r="N217" s="310"/>
    </row>
    <row r="218" spans="12:14" ht="15.75" customHeight="1" x14ac:dyDescent="0.2">
      <c r="L218" s="309"/>
      <c r="M218" s="310"/>
      <c r="N218" s="310"/>
    </row>
    <row r="219" spans="12:14" ht="15.75" customHeight="1" x14ac:dyDescent="0.2">
      <c r="L219" s="309"/>
      <c r="M219" s="310"/>
      <c r="N219" s="310"/>
    </row>
    <row r="220" spans="12:14" ht="15.75" customHeight="1" x14ac:dyDescent="0.2">
      <c r="L220" s="309"/>
      <c r="M220" s="310"/>
      <c r="N220" s="310"/>
    </row>
    <row r="221" spans="12:14" ht="15.75" customHeight="1" x14ac:dyDescent="0.2">
      <c r="L221" s="309"/>
      <c r="M221" s="310"/>
      <c r="N221" s="310"/>
    </row>
    <row r="222" spans="12:14" ht="15.75" customHeight="1" x14ac:dyDescent="0.2">
      <c r="L222" s="309"/>
      <c r="M222" s="310"/>
      <c r="N222" s="310"/>
    </row>
    <row r="223" spans="12:14" ht="15.75" customHeight="1" x14ac:dyDescent="0.2">
      <c r="L223" s="309"/>
      <c r="M223" s="310"/>
      <c r="N223" s="310"/>
    </row>
    <row r="224" spans="12:14" ht="15.75" customHeight="1" x14ac:dyDescent="0.2">
      <c r="L224" s="309"/>
      <c r="M224" s="310"/>
      <c r="N224" s="310"/>
    </row>
    <row r="225" spans="12:14" ht="15.75" customHeight="1" x14ac:dyDescent="0.2">
      <c r="L225" s="309"/>
      <c r="M225" s="310"/>
      <c r="N225" s="310"/>
    </row>
    <row r="226" spans="12:14" ht="15.75" customHeight="1" x14ac:dyDescent="0.2">
      <c r="L226" s="309"/>
      <c r="M226" s="310"/>
      <c r="N226" s="310"/>
    </row>
    <row r="227" spans="12:14" ht="15.75" customHeight="1" x14ac:dyDescent="0.2">
      <c r="L227" s="309"/>
      <c r="M227" s="310"/>
      <c r="N227" s="310"/>
    </row>
    <row r="228" spans="12:14" ht="15.75" customHeight="1" x14ac:dyDescent="0.2">
      <c r="L228" s="309"/>
      <c r="M228" s="310"/>
      <c r="N228" s="310"/>
    </row>
    <row r="229" spans="12:14" ht="15.75" customHeight="1" x14ac:dyDescent="0.2">
      <c r="L229" s="309"/>
      <c r="M229" s="310"/>
      <c r="N229" s="310"/>
    </row>
    <row r="230" spans="12:14" ht="15.75" customHeight="1" x14ac:dyDescent="0.2">
      <c r="L230" s="309"/>
      <c r="M230" s="310"/>
      <c r="N230" s="310"/>
    </row>
    <row r="231" spans="12:14" ht="15.75" customHeight="1" x14ac:dyDescent="0.2">
      <c r="L231" s="309"/>
      <c r="M231" s="310"/>
      <c r="N231" s="310"/>
    </row>
    <row r="232" spans="12:14" ht="15.75" customHeight="1" x14ac:dyDescent="0.2">
      <c r="L232" s="309"/>
      <c r="M232" s="310"/>
      <c r="N232" s="310"/>
    </row>
    <row r="233" spans="12:14" ht="15.75" customHeight="1" x14ac:dyDescent="0.2">
      <c r="L233" s="309"/>
      <c r="M233" s="310"/>
      <c r="N233" s="310"/>
    </row>
    <row r="234" spans="12:14" ht="15.75" customHeight="1" x14ac:dyDescent="0.2">
      <c r="L234" s="309"/>
      <c r="M234" s="310"/>
      <c r="N234" s="310"/>
    </row>
    <row r="235" spans="12:14" ht="15.75" customHeight="1" x14ac:dyDescent="0.2">
      <c r="L235" s="309"/>
      <c r="M235" s="310"/>
      <c r="N235" s="310"/>
    </row>
    <row r="236" spans="12:14" ht="15.75" customHeight="1" x14ac:dyDescent="0.2">
      <c r="L236" s="309"/>
      <c r="M236" s="310"/>
      <c r="N236" s="310"/>
    </row>
    <row r="237" spans="12:14" ht="15.75" customHeight="1" x14ac:dyDescent="0.2">
      <c r="L237" s="309"/>
      <c r="M237" s="310"/>
      <c r="N237" s="310"/>
    </row>
    <row r="238" spans="12:14" ht="15.75" customHeight="1" x14ac:dyDescent="0.2">
      <c r="L238" s="309"/>
      <c r="M238" s="310"/>
      <c r="N238" s="310"/>
    </row>
    <row r="239" spans="12:14" ht="15.75" customHeight="1" x14ac:dyDescent="0.2">
      <c r="L239" s="309"/>
      <c r="M239" s="310"/>
      <c r="N239" s="310"/>
    </row>
    <row r="240" spans="12:14" ht="15.75" customHeight="1" x14ac:dyDescent="0.2">
      <c r="L240" s="309"/>
      <c r="M240" s="310"/>
      <c r="N240" s="310"/>
    </row>
    <row r="241" spans="12:14" ht="15.75" customHeight="1" x14ac:dyDescent="0.2">
      <c r="L241" s="309"/>
      <c r="M241" s="310"/>
      <c r="N241" s="310"/>
    </row>
    <row r="242" spans="12:14" ht="15.75" customHeight="1" x14ac:dyDescent="0.2">
      <c r="L242" s="309"/>
      <c r="M242" s="310"/>
      <c r="N242" s="310"/>
    </row>
    <row r="243" spans="12:14" ht="15.75" customHeight="1" x14ac:dyDescent="0.2">
      <c r="L243" s="309"/>
      <c r="M243" s="310"/>
      <c r="N243" s="310"/>
    </row>
    <row r="244" spans="12:14" ht="15.75" customHeight="1" x14ac:dyDescent="0.2">
      <c r="L244" s="309"/>
      <c r="M244" s="310"/>
      <c r="N244" s="310"/>
    </row>
    <row r="245" spans="12:14" ht="15.75" customHeight="1" x14ac:dyDescent="0.2">
      <c r="L245" s="309"/>
      <c r="M245" s="310"/>
      <c r="N245" s="310"/>
    </row>
    <row r="246" spans="12:14" ht="15.75" customHeight="1" x14ac:dyDescent="0.2">
      <c r="L246" s="309"/>
      <c r="M246" s="310"/>
      <c r="N246" s="310"/>
    </row>
    <row r="247" spans="12:14" ht="15.75" customHeight="1" x14ac:dyDescent="0.2">
      <c r="L247" s="309"/>
      <c r="M247" s="310"/>
      <c r="N247" s="310"/>
    </row>
    <row r="248" spans="12:14" ht="15.75" customHeight="1" x14ac:dyDescent="0.2">
      <c r="L248" s="309"/>
      <c r="M248" s="310"/>
      <c r="N248" s="310"/>
    </row>
    <row r="249" spans="12:14" ht="15.75" customHeight="1" x14ac:dyDescent="0.2">
      <c r="L249" s="309"/>
      <c r="M249" s="310"/>
      <c r="N249" s="310"/>
    </row>
    <row r="250" spans="12:14" ht="15.75" customHeight="1" x14ac:dyDescent="0.2">
      <c r="L250" s="309"/>
      <c r="M250" s="310"/>
      <c r="N250" s="310"/>
    </row>
    <row r="251" spans="12:14" ht="15.75" customHeight="1" x14ac:dyDescent="0.2">
      <c r="L251" s="309"/>
      <c r="M251" s="310"/>
      <c r="N251" s="310"/>
    </row>
    <row r="252" spans="12:14" ht="15.75" customHeight="1" x14ac:dyDescent="0.2">
      <c r="L252" s="309"/>
      <c r="M252" s="310"/>
      <c r="N252" s="310"/>
    </row>
    <row r="253" spans="12:14" ht="15.75" customHeight="1" x14ac:dyDescent="0.2">
      <c r="L253" s="309"/>
      <c r="M253" s="310"/>
      <c r="N253" s="310"/>
    </row>
    <row r="254" spans="12:14" ht="15.75" customHeight="1" x14ac:dyDescent="0.2">
      <c r="L254" s="309"/>
      <c r="M254" s="310"/>
      <c r="N254" s="310"/>
    </row>
    <row r="255" spans="12:14" ht="15.75" customHeight="1" x14ac:dyDescent="0.2">
      <c r="L255" s="309"/>
      <c r="M255" s="310"/>
      <c r="N255" s="310"/>
    </row>
    <row r="256" spans="12:14" ht="15.75" customHeight="1" x14ac:dyDescent="0.2">
      <c r="L256" s="309"/>
      <c r="M256" s="310"/>
      <c r="N256" s="310"/>
    </row>
    <row r="257" spans="12:14" ht="15.75" customHeight="1" x14ac:dyDescent="0.2">
      <c r="L257" s="309"/>
      <c r="M257" s="310"/>
      <c r="N257" s="310"/>
    </row>
    <row r="258" spans="12:14" ht="15.75" customHeight="1" x14ac:dyDescent="0.2">
      <c r="L258" s="309"/>
      <c r="M258" s="310"/>
      <c r="N258" s="310"/>
    </row>
    <row r="259" spans="12:14" ht="15.75" customHeight="1" x14ac:dyDescent="0.2">
      <c r="L259" s="309"/>
      <c r="M259" s="310"/>
      <c r="N259" s="310"/>
    </row>
    <row r="260" spans="12:14" ht="15.75" customHeight="1" x14ac:dyDescent="0.2">
      <c r="L260" s="309"/>
      <c r="M260" s="310"/>
      <c r="N260" s="310"/>
    </row>
    <row r="261" spans="12:14" ht="15.75" customHeight="1" x14ac:dyDescent="0.2">
      <c r="L261" s="309"/>
      <c r="M261" s="310"/>
      <c r="N261" s="310"/>
    </row>
    <row r="262" spans="12:14" ht="15.75" customHeight="1" x14ac:dyDescent="0.2">
      <c r="L262" s="309"/>
      <c r="M262" s="310"/>
      <c r="N262" s="310"/>
    </row>
    <row r="263" spans="12:14" ht="15.75" customHeight="1" x14ac:dyDescent="0.2">
      <c r="L263" s="309"/>
      <c r="M263" s="310"/>
      <c r="N263" s="310"/>
    </row>
    <row r="264" spans="12:14" ht="15.75" customHeight="1" x14ac:dyDescent="0.2">
      <c r="L264" s="309"/>
      <c r="M264" s="310"/>
      <c r="N264" s="310"/>
    </row>
    <row r="265" spans="12:14" ht="15.75" customHeight="1" x14ac:dyDescent="0.2">
      <c r="L265" s="309"/>
      <c r="M265" s="310"/>
      <c r="N265" s="310"/>
    </row>
    <row r="266" spans="12:14" ht="15.75" customHeight="1" x14ac:dyDescent="0.2">
      <c r="L266" s="309"/>
      <c r="M266" s="310"/>
      <c r="N266" s="310"/>
    </row>
    <row r="267" spans="12:14" ht="15.75" customHeight="1" x14ac:dyDescent="0.2">
      <c r="L267" s="309"/>
      <c r="M267" s="310"/>
      <c r="N267" s="310"/>
    </row>
    <row r="268" spans="12:14" ht="15.75" customHeight="1" x14ac:dyDescent="0.2">
      <c r="L268" s="309"/>
      <c r="M268" s="310"/>
      <c r="N268" s="310"/>
    </row>
    <row r="269" spans="12:14" ht="15.75" customHeight="1" x14ac:dyDescent="0.2">
      <c r="L269" s="309"/>
      <c r="M269" s="310"/>
      <c r="N269" s="310"/>
    </row>
    <row r="270" spans="12:14" ht="15.75" customHeight="1" x14ac:dyDescent="0.2">
      <c r="L270" s="309"/>
      <c r="M270" s="310"/>
      <c r="N270" s="310"/>
    </row>
    <row r="271" spans="12:14" ht="15.75" customHeight="1" x14ac:dyDescent="0.2">
      <c r="L271" s="309"/>
      <c r="M271" s="310"/>
      <c r="N271" s="310"/>
    </row>
    <row r="272" spans="12:14" ht="15.75" customHeight="1" x14ac:dyDescent="0.2">
      <c r="L272" s="309"/>
      <c r="M272" s="310"/>
      <c r="N272" s="310"/>
    </row>
    <row r="273" spans="12:14" ht="15.75" customHeight="1" x14ac:dyDescent="0.2">
      <c r="L273" s="309"/>
      <c r="M273" s="310"/>
      <c r="N273" s="310"/>
    </row>
    <row r="274" spans="12:14" ht="15.75" customHeight="1" x14ac:dyDescent="0.2">
      <c r="L274" s="309"/>
      <c r="M274" s="310"/>
      <c r="N274" s="310"/>
    </row>
    <row r="275" spans="12:14" ht="15.75" customHeight="1" x14ac:dyDescent="0.2">
      <c r="L275" s="309"/>
      <c r="M275" s="310"/>
      <c r="N275" s="310"/>
    </row>
    <row r="276" spans="12:14" ht="15.75" customHeight="1" x14ac:dyDescent="0.2">
      <c r="L276" s="309"/>
      <c r="M276" s="310"/>
      <c r="N276" s="310"/>
    </row>
    <row r="277" spans="12:14" ht="15.75" customHeight="1" x14ac:dyDescent="0.2">
      <c r="L277" s="309"/>
      <c r="M277" s="310"/>
      <c r="N277" s="310"/>
    </row>
    <row r="278" spans="12:14" ht="15.75" customHeight="1" x14ac:dyDescent="0.2">
      <c r="L278" s="309"/>
      <c r="M278" s="310"/>
      <c r="N278" s="310"/>
    </row>
    <row r="279" spans="12:14" ht="15.75" customHeight="1" x14ac:dyDescent="0.2">
      <c r="L279" s="309"/>
      <c r="M279" s="310"/>
      <c r="N279" s="310"/>
    </row>
    <row r="280" spans="12:14" ht="15.75" customHeight="1" x14ac:dyDescent="0.2">
      <c r="L280" s="309"/>
      <c r="M280" s="310"/>
      <c r="N280" s="310"/>
    </row>
    <row r="281" spans="12:14" ht="15.75" customHeight="1" x14ac:dyDescent="0.2">
      <c r="L281" s="309"/>
      <c r="M281" s="310"/>
      <c r="N281" s="310"/>
    </row>
    <row r="282" spans="12:14" ht="15.75" customHeight="1" x14ac:dyDescent="0.2">
      <c r="L282" s="309"/>
      <c r="M282" s="310"/>
      <c r="N282" s="310"/>
    </row>
    <row r="283" spans="12:14" ht="15.75" customHeight="1" x14ac:dyDescent="0.2">
      <c r="L283" s="309"/>
      <c r="M283" s="310"/>
      <c r="N283" s="310"/>
    </row>
    <row r="284" spans="12:14" ht="15.75" customHeight="1" x14ac:dyDescent="0.2">
      <c r="L284" s="309"/>
      <c r="M284" s="310"/>
      <c r="N284" s="310"/>
    </row>
    <row r="285" spans="12:14" ht="15.75" customHeight="1" x14ac:dyDescent="0.2">
      <c r="L285" s="309"/>
      <c r="M285" s="310"/>
      <c r="N285" s="310"/>
    </row>
    <row r="286" spans="12:14" ht="15.75" customHeight="1" x14ac:dyDescent="0.2">
      <c r="L286" s="309"/>
      <c r="M286" s="310"/>
      <c r="N286" s="310"/>
    </row>
    <row r="287" spans="12:14" ht="15.75" customHeight="1" x14ac:dyDescent="0.2">
      <c r="L287" s="309"/>
      <c r="M287" s="310"/>
      <c r="N287" s="310"/>
    </row>
    <row r="288" spans="12:14" ht="15.75" customHeight="1" x14ac:dyDescent="0.2">
      <c r="L288" s="309"/>
      <c r="M288" s="310"/>
      <c r="N288" s="310"/>
    </row>
    <row r="289" spans="12:14" ht="15.75" customHeight="1" x14ac:dyDescent="0.2">
      <c r="L289" s="309"/>
      <c r="M289" s="310"/>
      <c r="N289" s="310"/>
    </row>
    <row r="290" spans="12:14" ht="15.75" customHeight="1" x14ac:dyDescent="0.2">
      <c r="L290" s="309"/>
      <c r="M290" s="310"/>
      <c r="N290" s="310"/>
    </row>
    <row r="291" spans="12:14" ht="15.75" customHeight="1" x14ac:dyDescent="0.2">
      <c r="L291" s="309"/>
      <c r="M291" s="310"/>
      <c r="N291" s="310"/>
    </row>
    <row r="292" spans="12:14" ht="15.75" customHeight="1" x14ac:dyDescent="0.2">
      <c r="L292" s="309"/>
      <c r="M292" s="310"/>
      <c r="N292" s="310"/>
    </row>
    <row r="293" spans="12:14" ht="15.75" customHeight="1" x14ac:dyDescent="0.2">
      <c r="L293" s="309"/>
      <c r="M293" s="310"/>
      <c r="N293" s="310"/>
    </row>
    <row r="294" spans="12:14" ht="15.75" customHeight="1" x14ac:dyDescent="0.2">
      <c r="L294" s="309"/>
      <c r="M294" s="310"/>
      <c r="N294" s="310"/>
    </row>
    <row r="295" spans="12:14" ht="15.75" customHeight="1" x14ac:dyDescent="0.2">
      <c r="L295" s="309"/>
      <c r="M295" s="310"/>
      <c r="N295" s="310"/>
    </row>
    <row r="296" spans="12:14" ht="15.75" customHeight="1" x14ac:dyDescent="0.2">
      <c r="L296" s="309"/>
      <c r="M296" s="310"/>
      <c r="N296" s="310"/>
    </row>
    <row r="297" spans="12:14" ht="15.75" customHeight="1" x14ac:dyDescent="0.2">
      <c r="L297" s="309"/>
      <c r="M297" s="310"/>
      <c r="N297" s="310"/>
    </row>
    <row r="298" spans="12:14" ht="15.75" customHeight="1" x14ac:dyDescent="0.2">
      <c r="L298" s="309"/>
      <c r="M298" s="310"/>
      <c r="N298" s="310"/>
    </row>
    <row r="299" spans="12:14" ht="15.75" customHeight="1" x14ac:dyDescent="0.2">
      <c r="L299" s="309"/>
      <c r="M299" s="310"/>
      <c r="N299" s="310"/>
    </row>
    <row r="300" spans="12:14" ht="15.75" customHeight="1" x14ac:dyDescent="0.2">
      <c r="L300" s="309"/>
      <c r="M300" s="310"/>
      <c r="N300" s="310"/>
    </row>
    <row r="301" spans="12:14" ht="15.75" customHeight="1" x14ac:dyDescent="0.2">
      <c r="L301" s="309"/>
      <c r="M301" s="310"/>
      <c r="N301" s="310"/>
    </row>
    <row r="302" spans="12:14" ht="15.75" customHeight="1" x14ac:dyDescent="0.2">
      <c r="L302" s="309"/>
      <c r="M302" s="310"/>
      <c r="N302" s="310"/>
    </row>
    <row r="303" spans="12:14" ht="15.75" customHeight="1" x14ac:dyDescent="0.2">
      <c r="L303" s="309"/>
      <c r="M303" s="310"/>
      <c r="N303" s="310"/>
    </row>
    <row r="304" spans="12:14" ht="15.75" customHeight="1" x14ac:dyDescent="0.2">
      <c r="L304" s="309"/>
      <c r="M304" s="310"/>
      <c r="N304" s="310"/>
    </row>
    <row r="305" spans="12:14" ht="15.75" customHeight="1" x14ac:dyDescent="0.2">
      <c r="L305" s="309"/>
      <c r="M305" s="310"/>
      <c r="N305" s="310"/>
    </row>
    <row r="306" spans="12:14" ht="15.75" customHeight="1" x14ac:dyDescent="0.2">
      <c r="L306" s="309"/>
      <c r="M306" s="310"/>
      <c r="N306" s="310"/>
    </row>
    <row r="307" spans="12:14" ht="15.75" customHeight="1" x14ac:dyDescent="0.2">
      <c r="L307" s="309"/>
      <c r="M307" s="310"/>
      <c r="N307" s="310"/>
    </row>
    <row r="308" spans="12:14" ht="15.75" customHeight="1" x14ac:dyDescent="0.2">
      <c r="L308" s="309"/>
      <c r="M308" s="310"/>
      <c r="N308" s="310"/>
    </row>
    <row r="309" spans="12:14" ht="15.75" customHeight="1" x14ac:dyDescent="0.2">
      <c r="L309" s="309"/>
      <c r="M309" s="310"/>
      <c r="N309" s="310"/>
    </row>
    <row r="310" spans="12:14" ht="15.75" customHeight="1" x14ac:dyDescent="0.2">
      <c r="L310" s="309"/>
      <c r="M310" s="310"/>
      <c r="N310" s="310"/>
    </row>
    <row r="311" spans="12:14" ht="15.75" customHeight="1" x14ac:dyDescent="0.2">
      <c r="L311" s="309"/>
      <c r="M311" s="310"/>
      <c r="N311" s="310"/>
    </row>
    <row r="312" spans="12:14" ht="15.75" customHeight="1" x14ac:dyDescent="0.2">
      <c r="L312" s="309"/>
      <c r="M312" s="310"/>
      <c r="N312" s="310"/>
    </row>
    <row r="313" spans="12:14" ht="15.75" customHeight="1" x14ac:dyDescent="0.2">
      <c r="L313" s="309"/>
      <c r="M313" s="310"/>
      <c r="N313" s="310"/>
    </row>
    <row r="314" spans="12:14" ht="15.75" customHeight="1" x14ac:dyDescent="0.2">
      <c r="L314" s="309"/>
      <c r="M314" s="310"/>
      <c r="N314" s="310"/>
    </row>
    <row r="315" spans="12:14" ht="15.75" customHeight="1" x14ac:dyDescent="0.2">
      <c r="L315" s="309"/>
      <c r="M315" s="310"/>
      <c r="N315" s="310"/>
    </row>
    <row r="316" spans="12:14" ht="15.75" customHeight="1" x14ac:dyDescent="0.2">
      <c r="L316" s="309"/>
      <c r="M316" s="310"/>
      <c r="N316" s="310"/>
    </row>
    <row r="317" spans="12:14" ht="15.75" customHeight="1" x14ac:dyDescent="0.2">
      <c r="L317" s="309"/>
      <c r="M317" s="310"/>
      <c r="N317" s="310"/>
    </row>
    <row r="318" spans="12:14" ht="15.75" customHeight="1" x14ac:dyDescent="0.2">
      <c r="L318" s="309"/>
      <c r="M318" s="310"/>
      <c r="N318" s="310"/>
    </row>
    <row r="319" spans="12:14" ht="15.75" customHeight="1" x14ac:dyDescent="0.2">
      <c r="L319" s="309"/>
      <c r="M319" s="310"/>
      <c r="N319" s="310"/>
    </row>
    <row r="320" spans="12:14" ht="15.75" customHeight="1" x14ac:dyDescent="0.2">
      <c r="L320" s="309"/>
      <c r="M320" s="310"/>
      <c r="N320" s="310"/>
    </row>
    <row r="321" spans="12:14" ht="15.75" customHeight="1" x14ac:dyDescent="0.2">
      <c r="L321" s="309"/>
      <c r="M321" s="310"/>
      <c r="N321" s="310"/>
    </row>
    <row r="322" spans="12:14" ht="15.75" customHeight="1" x14ac:dyDescent="0.2">
      <c r="L322" s="309"/>
      <c r="M322" s="310"/>
      <c r="N322" s="310"/>
    </row>
    <row r="323" spans="12:14" ht="15.75" customHeight="1" x14ac:dyDescent="0.2">
      <c r="L323" s="309"/>
      <c r="M323" s="310"/>
      <c r="N323" s="310"/>
    </row>
    <row r="324" spans="12:14" ht="15.75" customHeight="1" x14ac:dyDescent="0.2">
      <c r="L324" s="309"/>
      <c r="M324" s="310"/>
      <c r="N324" s="310"/>
    </row>
    <row r="325" spans="12:14" ht="15.75" customHeight="1" x14ac:dyDescent="0.2">
      <c r="L325" s="309"/>
      <c r="M325" s="310"/>
      <c r="N325" s="310"/>
    </row>
    <row r="326" spans="12:14" ht="15.75" customHeight="1" x14ac:dyDescent="0.2">
      <c r="L326" s="309"/>
      <c r="M326" s="310"/>
      <c r="N326" s="310"/>
    </row>
    <row r="327" spans="12:14" ht="15.75" customHeight="1" x14ac:dyDescent="0.2">
      <c r="L327" s="309"/>
      <c r="M327" s="310"/>
      <c r="N327" s="310"/>
    </row>
    <row r="328" spans="12:14" ht="15.75" customHeight="1" x14ac:dyDescent="0.2">
      <c r="L328" s="309"/>
      <c r="M328" s="310"/>
      <c r="N328" s="310"/>
    </row>
    <row r="329" spans="12:14" ht="15.75" customHeight="1" x14ac:dyDescent="0.2">
      <c r="L329" s="309"/>
      <c r="M329" s="310"/>
      <c r="N329" s="310"/>
    </row>
    <row r="330" spans="12:14" ht="15.75" customHeight="1" x14ac:dyDescent="0.2">
      <c r="L330" s="309"/>
      <c r="M330" s="310"/>
      <c r="N330" s="310"/>
    </row>
    <row r="331" spans="12:14" ht="15.75" customHeight="1" x14ac:dyDescent="0.2">
      <c r="L331" s="309"/>
      <c r="M331" s="310"/>
      <c r="N331" s="310"/>
    </row>
    <row r="332" spans="12:14" ht="15.75" customHeight="1" x14ac:dyDescent="0.2">
      <c r="L332" s="309"/>
      <c r="M332" s="310"/>
      <c r="N332" s="310"/>
    </row>
    <row r="333" spans="12:14" ht="15.75" customHeight="1" x14ac:dyDescent="0.2">
      <c r="L333" s="309"/>
      <c r="M333" s="310"/>
      <c r="N333" s="310"/>
    </row>
    <row r="334" spans="12:14" ht="15.75" customHeight="1" x14ac:dyDescent="0.2">
      <c r="L334" s="309"/>
      <c r="M334" s="310"/>
      <c r="N334" s="310"/>
    </row>
    <row r="335" spans="12:14" ht="15.75" customHeight="1" x14ac:dyDescent="0.2">
      <c r="L335" s="309"/>
      <c r="M335" s="310"/>
      <c r="N335" s="310"/>
    </row>
    <row r="336" spans="12:14" ht="15.75" customHeight="1" x14ac:dyDescent="0.2">
      <c r="L336" s="309"/>
      <c r="M336" s="310"/>
      <c r="N336" s="310"/>
    </row>
    <row r="337" spans="12:14" ht="15.75" customHeight="1" x14ac:dyDescent="0.2">
      <c r="L337" s="309"/>
      <c r="M337" s="310"/>
      <c r="N337" s="310"/>
    </row>
    <row r="338" spans="12:14" ht="15.75" customHeight="1" x14ac:dyDescent="0.2">
      <c r="L338" s="309"/>
      <c r="M338" s="310"/>
      <c r="N338" s="310"/>
    </row>
    <row r="339" spans="12:14" ht="15.75" customHeight="1" x14ac:dyDescent="0.2">
      <c r="L339" s="309"/>
      <c r="M339" s="310"/>
      <c r="N339" s="310"/>
    </row>
    <row r="340" spans="12:14" ht="15.75" customHeight="1" x14ac:dyDescent="0.2">
      <c r="L340" s="309"/>
      <c r="M340" s="310"/>
      <c r="N340" s="310"/>
    </row>
    <row r="341" spans="12:14" ht="15.75" customHeight="1" x14ac:dyDescent="0.2">
      <c r="L341" s="309"/>
      <c r="M341" s="310"/>
      <c r="N341" s="310"/>
    </row>
    <row r="342" spans="12:14" ht="15.75" customHeight="1" x14ac:dyDescent="0.2">
      <c r="L342" s="309"/>
      <c r="M342" s="310"/>
      <c r="N342" s="310"/>
    </row>
    <row r="343" spans="12:14" ht="15.75" customHeight="1" x14ac:dyDescent="0.2">
      <c r="L343" s="309"/>
      <c r="M343" s="310"/>
      <c r="N343" s="310"/>
    </row>
    <row r="344" spans="12:14" ht="15.75" customHeight="1" x14ac:dyDescent="0.2">
      <c r="L344" s="309"/>
      <c r="M344" s="310"/>
      <c r="N344" s="310"/>
    </row>
    <row r="345" spans="12:14" ht="15.75" customHeight="1" x14ac:dyDescent="0.2">
      <c r="L345" s="309"/>
      <c r="M345" s="310"/>
      <c r="N345" s="310"/>
    </row>
    <row r="346" spans="12:14" ht="15.75" customHeight="1" x14ac:dyDescent="0.2">
      <c r="L346" s="309"/>
      <c r="M346" s="310"/>
      <c r="N346" s="310"/>
    </row>
    <row r="347" spans="12:14" ht="15.75" customHeight="1" x14ac:dyDescent="0.2">
      <c r="L347" s="309"/>
      <c r="M347" s="310"/>
      <c r="N347" s="310"/>
    </row>
    <row r="348" spans="12:14" ht="15.75" customHeight="1" x14ac:dyDescent="0.2">
      <c r="L348" s="309"/>
      <c r="M348" s="310"/>
      <c r="N348" s="310"/>
    </row>
    <row r="349" spans="12:14" ht="15.75" customHeight="1" x14ac:dyDescent="0.2">
      <c r="L349" s="309"/>
      <c r="M349" s="310"/>
      <c r="N349" s="310"/>
    </row>
    <row r="350" spans="12:14" ht="15.75" customHeight="1" x14ac:dyDescent="0.2">
      <c r="L350" s="309"/>
      <c r="M350" s="310"/>
      <c r="N350" s="310"/>
    </row>
    <row r="351" spans="12:14" ht="15.75" customHeight="1" x14ac:dyDescent="0.2">
      <c r="L351" s="309"/>
      <c r="M351" s="310"/>
      <c r="N351" s="310"/>
    </row>
    <row r="352" spans="12:14" ht="15.75" customHeight="1" x14ac:dyDescent="0.2">
      <c r="L352" s="309"/>
      <c r="M352" s="310"/>
      <c r="N352" s="310"/>
    </row>
    <row r="353" spans="12:14" ht="15.75" customHeight="1" x14ac:dyDescent="0.2">
      <c r="L353" s="309"/>
      <c r="M353" s="310"/>
      <c r="N353" s="310"/>
    </row>
    <row r="354" spans="12:14" ht="15.75" customHeight="1" x14ac:dyDescent="0.2">
      <c r="L354" s="309"/>
      <c r="M354" s="310"/>
      <c r="N354" s="310"/>
    </row>
    <row r="355" spans="12:14" ht="15.75" customHeight="1" x14ac:dyDescent="0.2">
      <c r="L355" s="309"/>
      <c r="M355" s="310"/>
      <c r="N355" s="310"/>
    </row>
    <row r="356" spans="12:14" ht="15.75" customHeight="1" x14ac:dyDescent="0.2">
      <c r="L356" s="309"/>
      <c r="M356" s="310"/>
      <c r="N356" s="310"/>
    </row>
    <row r="357" spans="12:14" ht="15.75" customHeight="1" x14ac:dyDescent="0.2">
      <c r="L357" s="309"/>
      <c r="M357" s="310"/>
      <c r="N357" s="310"/>
    </row>
    <row r="358" spans="12:14" ht="15.75" customHeight="1" x14ac:dyDescent="0.2">
      <c r="L358" s="309"/>
      <c r="M358" s="310"/>
      <c r="N358" s="310"/>
    </row>
    <row r="359" spans="12:14" ht="15.75" customHeight="1" x14ac:dyDescent="0.2">
      <c r="L359" s="309"/>
      <c r="M359" s="310"/>
      <c r="N359" s="310"/>
    </row>
    <row r="360" spans="12:14" ht="15.75" customHeight="1" x14ac:dyDescent="0.2">
      <c r="L360" s="309"/>
      <c r="M360" s="310"/>
      <c r="N360" s="310"/>
    </row>
    <row r="361" spans="12:14" ht="15.75" customHeight="1" x14ac:dyDescent="0.2">
      <c r="L361" s="309"/>
      <c r="M361" s="310"/>
      <c r="N361" s="310"/>
    </row>
    <row r="362" spans="12:14" ht="15.75" customHeight="1" x14ac:dyDescent="0.2">
      <c r="L362" s="309"/>
      <c r="M362" s="310"/>
      <c r="N362" s="310"/>
    </row>
    <row r="363" spans="12:14" ht="15.75" customHeight="1" x14ac:dyDescent="0.2">
      <c r="L363" s="309"/>
      <c r="M363" s="310"/>
      <c r="N363" s="310"/>
    </row>
    <row r="364" spans="12:14" ht="15.75" customHeight="1" x14ac:dyDescent="0.2">
      <c r="L364" s="309"/>
      <c r="M364" s="310"/>
      <c r="N364" s="310"/>
    </row>
    <row r="365" spans="12:14" ht="15.75" customHeight="1" x14ac:dyDescent="0.2">
      <c r="L365" s="309"/>
      <c r="M365" s="310"/>
      <c r="N365" s="310"/>
    </row>
    <row r="366" spans="12:14" ht="15.75" customHeight="1" x14ac:dyDescent="0.2">
      <c r="L366" s="309"/>
      <c r="M366" s="310"/>
      <c r="N366" s="310"/>
    </row>
    <row r="367" spans="12:14" ht="15.75" customHeight="1" x14ac:dyDescent="0.2">
      <c r="L367" s="309"/>
      <c r="M367" s="310"/>
      <c r="N367" s="310"/>
    </row>
    <row r="368" spans="12:14" ht="15.75" customHeight="1" x14ac:dyDescent="0.2">
      <c r="L368" s="309"/>
      <c r="M368" s="310"/>
      <c r="N368" s="310"/>
    </row>
    <row r="369" spans="12:14" ht="15.75" customHeight="1" x14ac:dyDescent="0.2">
      <c r="L369" s="309"/>
      <c r="M369" s="310"/>
      <c r="N369" s="310"/>
    </row>
    <row r="370" spans="12:14" ht="15.75" customHeight="1" x14ac:dyDescent="0.2">
      <c r="L370" s="309"/>
      <c r="M370" s="310"/>
      <c r="N370" s="310"/>
    </row>
    <row r="371" spans="12:14" ht="15.75" customHeight="1" x14ac:dyDescent="0.2">
      <c r="L371" s="309"/>
      <c r="M371" s="310"/>
      <c r="N371" s="310"/>
    </row>
    <row r="372" spans="12:14" ht="15.75" customHeight="1" x14ac:dyDescent="0.2">
      <c r="L372" s="309"/>
      <c r="M372" s="310"/>
      <c r="N372" s="310"/>
    </row>
    <row r="373" spans="12:14" ht="15.75" customHeight="1" x14ac:dyDescent="0.2">
      <c r="L373" s="309"/>
      <c r="M373" s="310"/>
      <c r="N373" s="310"/>
    </row>
    <row r="374" spans="12:14" ht="15.75" customHeight="1" x14ac:dyDescent="0.2">
      <c r="L374" s="309"/>
      <c r="M374" s="310"/>
      <c r="N374" s="310"/>
    </row>
    <row r="375" spans="12:14" ht="15.75" customHeight="1" x14ac:dyDescent="0.2">
      <c r="L375" s="309"/>
      <c r="M375" s="310"/>
      <c r="N375" s="310"/>
    </row>
    <row r="376" spans="12:14" ht="15.75" customHeight="1" x14ac:dyDescent="0.2">
      <c r="L376" s="309"/>
      <c r="M376" s="310"/>
      <c r="N376" s="310"/>
    </row>
    <row r="377" spans="12:14" ht="15.75" customHeight="1" x14ac:dyDescent="0.2">
      <c r="L377" s="309"/>
      <c r="M377" s="310"/>
      <c r="N377" s="310"/>
    </row>
    <row r="378" spans="12:14" ht="15.75" customHeight="1" x14ac:dyDescent="0.2">
      <c r="L378" s="309"/>
      <c r="M378" s="310"/>
      <c r="N378" s="310"/>
    </row>
    <row r="379" spans="12:14" ht="15.75" customHeight="1" x14ac:dyDescent="0.2">
      <c r="L379" s="309"/>
      <c r="M379" s="310"/>
      <c r="N379" s="310"/>
    </row>
    <row r="380" spans="12:14" ht="15.75" customHeight="1" x14ac:dyDescent="0.2">
      <c r="L380" s="309"/>
      <c r="M380" s="310"/>
      <c r="N380" s="310"/>
    </row>
    <row r="381" spans="12:14" ht="15.75" customHeight="1" x14ac:dyDescent="0.2">
      <c r="L381" s="309"/>
      <c r="M381" s="310"/>
      <c r="N381" s="310"/>
    </row>
    <row r="382" spans="12:14" ht="15.75" customHeight="1" x14ac:dyDescent="0.2">
      <c r="L382" s="309"/>
      <c r="M382" s="310"/>
      <c r="N382" s="310"/>
    </row>
    <row r="383" spans="12:14" ht="15.75" customHeight="1" x14ac:dyDescent="0.2">
      <c r="L383" s="309"/>
      <c r="M383" s="310"/>
      <c r="N383" s="310"/>
    </row>
    <row r="384" spans="12:14" ht="15.75" customHeight="1" x14ac:dyDescent="0.2">
      <c r="L384" s="309"/>
      <c r="M384" s="310"/>
      <c r="N384" s="310"/>
    </row>
    <row r="385" spans="12:14" ht="15.75" customHeight="1" x14ac:dyDescent="0.2">
      <c r="L385" s="309"/>
      <c r="M385" s="310"/>
      <c r="N385" s="310"/>
    </row>
    <row r="386" spans="12:14" ht="15.75" customHeight="1" x14ac:dyDescent="0.2">
      <c r="L386" s="309"/>
      <c r="M386" s="310"/>
      <c r="N386" s="310"/>
    </row>
    <row r="387" spans="12:14" ht="15.75" customHeight="1" x14ac:dyDescent="0.2">
      <c r="L387" s="309"/>
      <c r="M387" s="310"/>
      <c r="N387" s="310"/>
    </row>
    <row r="388" spans="12:14" ht="15.75" customHeight="1" x14ac:dyDescent="0.2">
      <c r="L388" s="309"/>
      <c r="M388" s="310"/>
      <c r="N388" s="310"/>
    </row>
    <row r="389" spans="12:14" ht="15.75" customHeight="1" x14ac:dyDescent="0.2">
      <c r="L389" s="309"/>
      <c r="M389" s="310"/>
      <c r="N389" s="310"/>
    </row>
    <row r="390" spans="12:14" ht="15.75" customHeight="1" x14ac:dyDescent="0.2">
      <c r="L390" s="309"/>
      <c r="M390" s="310"/>
      <c r="N390" s="310"/>
    </row>
    <row r="391" spans="12:14" ht="15.75" customHeight="1" x14ac:dyDescent="0.2">
      <c r="L391" s="309"/>
      <c r="M391" s="310"/>
      <c r="N391" s="310"/>
    </row>
    <row r="392" spans="12:14" ht="15.75" customHeight="1" x14ac:dyDescent="0.2">
      <c r="L392" s="309"/>
      <c r="M392" s="310"/>
      <c r="N392" s="310"/>
    </row>
    <row r="393" spans="12:14" ht="15.75" customHeight="1" x14ac:dyDescent="0.2">
      <c r="L393" s="309"/>
      <c r="M393" s="310"/>
      <c r="N393" s="310"/>
    </row>
    <row r="394" spans="12:14" ht="15.75" customHeight="1" x14ac:dyDescent="0.2">
      <c r="L394" s="309"/>
      <c r="M394" s="310"/>
      <c r="N394" s="310"/>
    </row>
    <row r="395" spans="12:14" ht="15.75" customHeight="1" x14ac:dyDescent="0.2">
      <c r="L395" s="309"/>
      <c r="M395" s="310"/>
      <c r="N395" s="310"/>
    </row>
    <row r="396" spans="12:14" ht="15.75" customHeight="1" x14ac:dyDescent="0.2">
      <c r="L396" s="309"/>
      <c r="M396" s="310"/>
      <c r="N396" s="310"/>
    </row>
    <row r="397" spans="12:14" ht="15.75" customHeight="1" x14ac:dyDescent="0.2">
      <c r="L397" s="309"/>
      <c r="M397" s="310"/>
      <c r="N397" s="310"/>
    </row>
    <row r="398" spans="12:14" ht="15.75" customHeight="1" x14ac:dyDescent="0.2">
      <c r="L398" s="309"/>
      <c r="M398" s="310"/>
      <c r="N398" s="310"/>
    </row>
    <row r="399" spans="12:14" ht="15.75" customHeight="1" x14ac:dyDescent="0.2">
      <c r="L399" s="309"/>
      <c r="M399" s="310"/>
      <c r="N399" s="310"/>
    </row>
    <row r="400" spans="12:14" ht="15.75" customHeight="1" x14ac:dyDescent="0.2">
      <c r="L400" s="309"/>
      <c r="M400" s="310"/>
      <c r="N400" s="310"/>
    </row>
    <row r="401" spans="12:14" ht="15.75" customHeight="1" x14ac:dyDescent="0.2">
      <c r="L401" s="309"/>
      <c r="M401" s="310"/>
      <c r="N401" s="310"/>
    </row>
    <row r="402" spans="12:14" ht="15.75" customHeight="1" x14ac:dyDescent="0.2">
      <c r="L402" s="309"/>
      <c r="M402" s="310"/>
      <c r="N402" s="310"/>
    </row>
    <row r="403" spans="12:14" ht="15.75" customHeight="1" x14ac:dyDescent="0.2">
      <c r="L403" s="309"/>
      <c r="M403" s="310"/>
      <c r="N403" s="310"/>
    </row>
    <row r="404" spans="12:14" ht="15.75" customHeight="1" x14ac:dyDescent="0.2">
      <c r="L404" s="309"/>
      <c r="M404" s="310"/>
      <c r="N404" s="310"/>
    </row>
    <row r="405" spans="12:14" ht="15.75" customHeight="1" x14ac:dyDescent="0.2">
      <c r="L405" s="309"/>
      <c r="M405" s="310"/>
      <c r="N405" s="310"/>
    </row>
    <row r="406" spans="12:14" ht="15.75" customHeight="1" x14ac:dyDescent="0.2">
      <c r="L406" s="309"/>
      <c r="M406" s="310"/>
      <c r="N406" s="310"/>
    </row>
    <row r="407" spans="12:14" ht="15.75" customHeight="1" x14ac:dyDescent="0.2">
      <c r="L407" s="309"/>
      <c r="M407" s="310"/>
      <c r="N407" s="310"/>
    </row>
    <row r="408" spans="12:14" ht="15.75" customHeight="1" x14ac:dyDescent="0.2">
      <c r="L408" s="309"/>
      <c r="M408" s="310"/>
      <c r="N408" s="310"/>
    </row>
    <row r="409" spans="12:14" ht="15.75" customHeight="1" x14ac:dyDescent="0.2">
      <c r="L409" s="309"/>
      <c r="M409" s="310"/>
      <c r="N409" s="310"/>
    </row>
    <row r="410" spans="12:14" ht="15.75" customHeight="1" x14ac:dyDescent="0.2">
      <c r="L410" s="309"/>
      <c r="M410" s="310"/>
      <c r="N410" s="310"/>
    </row>
    <row r="411" spans="12:14" ht="15.75" customHeight="1" x14ac:dyDescent="0.2">
      <c r="L411" s="309"/>
      <c r="M411" s="310"/>
      <c r="N411" s="310"/>
    </row>
    <row r="412" spans="12:14" ht="15.75" customHeight="1" x14ac:dyDescent="0.2">
      <c r="L412" s="309"/>
      <c r="M412" s="310"/>
      <c r="N412" s="310"/>
    </row>
    <row r="413" spans="12:14" ht="15.75" customHeight="1" x14ac:dyDescent="0.2">
      <c r="L413" s="309"/>
      <c r="M413" s="310"/>
      <c r="N413" s="310"/>
    </row>
    <row r="414" spans="12:14" ht="15.75" customHeight="1" x14ac:dyDescent="0.2">
      <c r="L414" s="309"/>
      <c r="M414" s="310"/>
      <c r="N414" s="310"/>
    </row>
    <row r="415" spans="12:14" ht="15.75" customHeight="1" x14ac:dyDescent="0.2">
      <c r="L415" s="309"/>
      <c r="M415" s="310"/>
      <c r="N415" s="310"/>
    </row>
    <row r="416" spans="12:14" ht="15.75" customHeight="1" x14ac:dyDescent="0.2">
      <c r="L416" s="309"/>
      <c r="M416" s="310"/>
      <c r="N416" s="310"/>
    </row>
    <row r="417" spans="12:14" ht="15.75" customHeight="1" x14ac:dyDescent="0.2">
      <c r="L417" s="309"/>
      <c r="M417" s="310"/>
      <c r="N417" s="310"/>
    </row>
    <row r="418" spans="12:14" ht="15.75" customHeight="1" x14ac:dyDescent="0.2">
      <c r="L418" s="309"/>
      <c r="M418" s="310"/>
      <c r="N418" s="310"/>
    </row>
    <row r="419" spans="12:14" ht="15.75" customHeight="1" x14ac:dyDescent="0.2">
      <c r="L419" s="309"/>
      <c r="M419" s="310"/>
      <c r="N419" s="310"/>
    </row>
    <row r="420" spans="12:14" ht="15.75" customHeight="1" x14ac:dyDescent="0.2">
      <c r="L420" s="309"/>
      <c r="M420" s="310"/>
      <c r="N420" s="310"/>
    </row>
    <row r="421" spans="12:14" ht="15.75" customHeight="1" x14ac:dyDescent="0.2">
      <c r="L421" s="309"/>
      <c r="M421" s="310"/>
      <c r="N421" s="310"/>
    </row>
    <row r="422" spans="12:14" ht="15.75" customHeight="1" x14ac:dyDescent="0.2">
      <c r="L422" s="309"/>
      <c r="M422" s="310"/>
      <c r="N422" s="310"/>
    </row>
    <row r="423" spans="12:14" ht="15.75" customHeight="1" x14ac:dyDescent="0.2">
      <c r="L423" s="309"/>
      <c r="M423" s="310"/>
      <c r="N423" s="310"/>
    </row>
    <row r="424" spans="12:14" ht="15.75" customHeight="1" x14ac:dyDescent="0.2">
      <c r="L424" s="309"/>
      <c r="M424" s="310"/>
      <c r="N424" s="310"/>
    </row>
    <row r="425" spans="12:14" ht="15.75" customHeight="1" x14ac:dyDescent="0.2">
      <c r="L425" s="309"/>
      <c r="M425" s="310"/>
      <c r="N425" s="310"/>
    </row>
    <row r="426" spans="12:14" ht="15.75" customHeight="1" x14ac:dyDescent="0.2">
      <c r="L426" s="309"/>
      <c r="M426" s="310"/>
      <c r="N426" s="310"/>
    </row>
    <row r="427" spans="12:14" ht="15.75" customHeight="1" x14ac:dyDescent="0.2">
      <c r="L427" s="309"/>
      <c r="M427" s="310"/>
      <c r="N427" s="310"/>
    </row>
    <row r="428" spans="12:14" ht="15.75" customHeight="1" x14ac:dyDescent="0.2">
      <c r="L428" s="309"/>
      <c r="M428" s="310"/>
      <c r="N428" s="310"/>
    </row>
    <row r="429" spans="12:14" ht="15.75" customHeight="1" x14ac:dyDescent="0.2">
      <c r="L429" s="309"/>
      <c r="M429" s="310"/>
      <c r="N429" s="310"/>
    </row>
    <row r="430" spans="12:14" ht="15.75" customHeight="1" x14ac:dyDescent="0.2">
      <c r="L430" s="309"/>
      <c r="M430" s="310"/>
      <c r="N430" s="310"/>
    </row>
    <row r="431" spans="12:14" ht="15.75" customHeight="1" x14ac:dyDescent="0.2">
      <c r="L431" s="309"/>
      <c r="M431" s="310"/>
      <c r="N431" s="310"/>
    </row>
    <row r="432" spans="12:14" ht="15.75" customHeight="1" x14ac:dyDescent="0.2">
      <c r="L432" s="309"/>
      <c r="M432" s="310"/>
      <c r="N432" s="310"/>
    </row>
    <row r="433" spans="12:14" ht="15.75" customHeight="1" x14ac:dyDescent="0.2">
      <c r="L433" s="309"/>
      <c r="M433" s="310"/>
      <c r="N433" s="310"/>
    </row>
    <row r="434" spans="12:14" ht="15.75" customHeight="1" x14ac:dyDescent="0.2">
      <c r="L434" s="309"/>
      <c r="M434" s="310"/>
      <c r="N434" s="310"/>
    </row>
    <row r="435" spans="12:14" ht="15.75" customHeight="1" x14ac:dyDescent="0.2">
      <c r="L435" s="309"/>
      <c r="M435" s="310"/>
      <c r="N435" s="310"/>
    </row>
    <row r="436" spans="12:14" ht="15.75" customHeight="1" x14ac:dyDescent="0.2">
      <c r="L436" s="309"/>
      <c r="M436" s="310"/>
      <c r="N436" s="310"/>
    </row>
    <row r="437" spans="12:14" ht="15.75" customHeight="1" x14ac:dyDescent="0.2">
      <c r="L437" s="309"/>
      <c r="M437" s="310"/>
      <c r="N437" s="310"/>
    </row>
    <row r="438" spans="12:14" ht="15.75" customHeight="1" x14ac:dyDescent="0.2">
      <c r="L438" s="309"/>
      <c r="M438" s="310"/>
      <c r="N438" s="310"/>
    </row>
    <row r="439" spans="12:14" ht="15.75" customHeight="1" x14ac:dyDescent="0.2">
      <c r="L439" s="309"/>
      <c r="M439" s="310"/>
      <c r="N439" s="310"/>
    </row>
    <row r="440" spans="12:14" ht="15.75" customHeight="1" x14ac:dyDescent="0.2">
      <c r="L440" s="309"/>
      <c r="M440" s="310"/>
      <c r="N440" s="310"/>
    </row>
    <row r="441" spans="12:14" ht="15.75" customHeight="1" x14ac:dyDescent="0.2">
      <c r="L441" s="309"/>
      <c r="M441" s="310"/>
      <c r="N441" s="310"/>
    </row>
    <row r="442" spans="12:14" ht="15.75" customHeight="1" x14ac:dyDescent="0.2">
      <c r="L442" s="309"/>
      <c r="M442" s="310"/>
      <c r="N442" s="310"/>
    </row>
    <row r="443" spans="12:14" ht="15.75" customHeight="1" x14ac:dyDescent="0.2">
      <c r="L443" s="309"/>
      <c r="M443" s="310"/>
      <c r="N443" s="310"/>
    </row>
    <row r="444" spans="12:14" ht="15.75" customHeight="1" x14ac:dyDescent="0.2">
      <c r="L444" s="309"/>
      <c r="M444" s="310"/>
      <c r="N444" s="310"/>
    </row>
    <row r="445" spans="12:14" ht="15.75" customHeight="1" x14ac:dyDescent="0.2">
      <c r="L445" s="309"/>
      <c r="M445" s="310"/>
      <c r="N445" s="310"/>
    </row>
    <row r="446" spans="12:14" ht="15.75" customHeight="1" x14ac:dyDescent="0.2">
      <c r="L446" s="309"/>
      <c r="M446" s="310"/>
      <c r="N446" s="310"/>
    </row>
    <row r="447" spans="12:14" ht="15.75" customHeight="1" x14ac:dyDescent="0.2">
      <c r="L447" s="309"/>
      <c r="M447" s="310"/>
      <c r="N447" s="310"/>
    </row>
    <row r="448" spans="12:14" ht="15.75" customHeight="1" x14ac:dyDescent="0.2">
      <c r="L448" s="309"/>
      <c r="M448" s="310"/>
      <c r="N448" s="310"/>
    </row>
    <row r="449" spans="12:14" ht="15.75" customHeight="1" x14ac:dyDescent="0.2">
      <c r="L449" s="309"/>
      <c r="M449" s="310"/>
      <c r="N449" s="310"/>
    </row>
    <row r="450" spans="12:14" ht="15.75" customHeight="1" x14ac:dyDescent="0.2">
      <c r="L450" s="309"/>
      <c r="M450" s="310"/>
      <c r="N450" s="310"/>
    </row>
    <row r="451" spans="12:14" ht="15.75" customHeight="1" x14ac:dyDescent="0.2">
      <c r="L451" s="309"/>
      <c r="M451" s="310"/>
      <c r="N451" s="310"/>
    </row>
    <row r="452" spans="12:14" ht="15.75" customHeight="1" x14ac:dyDescent="0.2">
      <c r="L452" s="309"/>
      <c r="M452" s="310"/>
      <c r="N452" s="310"/>
    </row>
    <row r="453" spans="12:14" ht="15.75" customHeight="1" x14ac:dyDescent="0.2">
      <c r="L453" s="309"/>
      <c r="M453" s="310"/>
      <c r="N453" s="310"/>
    </row>
    <row r="454" spans="12:14" ht="15.75" customHeight="1" x14ac:dyDescent="0.2">
      <c r="L454" s="309"/>
      <c r="M454" s="310"/>
      <c r="N454" s="310"/>
    </row>
    <row r="455" spans="12:14" ht="15.75" customHeight="1" x14ac:dyDescent="0.2">
      <c r="L455" s="309"/>
      <c r="M455" s="310"/>
      <c r="N455" s="310"/>
    </row>
    <row r="456" spans="12:14" ht="15.75" customHeight="1" x14ac:dyDescent="0.2">
      <c r="L456" s="309"/>
      <c r="M456" s="310"/>
      <c r="N456" s="310"/>
    </row>
    <row r="457" spans="12:14" ht="15.75" customHeight="1" x14ac:dyDescent="0.2">
      <c r="L457" s="309"/>
      <c r="M457" s="310"/>
      <c r="N457" s="310"/>
    </row>
    <row r="458" spans="12:14" ht="15.75" customHeight="1" x14ac:dyDescent="0.2">
      <c r="L458" s="309"/>
      <c r="M458" s="310"/>
      <c r="N458" s="310"/>
    </row>
    <row r="459" spans="12:14" ht="15.75" customHeight="1" x14ac:dyDescent="0.2">
      <c r="L459" s="309"/>
      <c r="M459" s="310"/>
      <c r="N459" s="310"/>
    </row>
    <row r="460" spans="12:14" ht="15.75" customHeight="1" x14ac:dyDescent="0.2">
      <c r="L460" s="309"/>
      <c r="M460" s="310"/>
      <c r="N460" s="310"/>
    </row>
    <row r="461" spans="12:14" ht="15.75" customHeight="1" x14ac:dyDescent="0.2">
      <c r="L461" s="309"/>
      <c r="M461" s="310"/>
      <c r="N461" s="310"/>
    </row>
    <row r="462" spans="12:14" ht="15.75" customHeight="1" x14ac:dyDescent="0.2">
      <c r="L462" s="309"/>
      <c r="M462" s="310"/>
      <c r="N462" s="310"/>
    </row>
    <row r="463" spans="12:14" ht="15.75" customHeight="1" x14ac:dyDescent="0.2">
      <c r="L463" s="309"/>
      <c r="M463" s="310"/>
      <c r="N463" s="310"/>
    </row>
    <row r="464" spans="12:14" ht="15.75" customHeight="1" x14ac:dyDescent="0.2">
      <c r="L464" s="309"/>
      <c r="M464" s="310"/>
      <c r="N464" s="310"/>
    </row>
    <row r="465" spans="12:14" ht="15.75" customHeight="1" x14ac:dyDescent="0.2">
      <c r="L465" s="309"/>
      <c r="M465" s="310"/>
      <c r="N465" s="310"/>
    </row>
    <row r="466" spans="12:14" ht="15.75" customHeight="1" x14ac:dyDescent="0.2">
      <c r="L466" s="309"/>
      <c r="M466" s="310"/>
      <c r="N466" s="310"/>
    </row>
    <row r="467" spans="12:14" ht="15.75" customHeight="1" x14ac:dyDescent="0.2">
      <c r="L467" s="309"/>
      <c r="M467" s="310"/>
      <c r="N467" s="310"/>
    </row>
    <row r="468" spans="12:14" ht="15.75" customHeight="1" x14ac:dyDescent="0.2">
      <c r="L468" s="309"/>
      <c r="M468" s="310"/>
      <c r="N468" s="310"/>
    </row>
    <row r="469" spans="12:14" ht="15.75" customHeight="1" x14ac:dyDescent="0.2">
      <c r="L469" s="309"/>
      <c r="M469" s="310"/>
      <c r="N469" s="310"/>
    </row>
    <row r="470" spans="12:14" ht="15.75" customHeight="1" x14ac:dyDescent="0.2">
      <c r="L470" s="309"/>
      <c r="M470" s="310"/>
      <c r="N470" s="310"/>
    </row>
    <row r="471" spans="12:14" ht="15.75" customHeight="1" x14ac:dyDescent="0.2">
      <c r="L471" s="309"/>
      <c r="M471" s="310"/>
      <c r="N471" s="310"/>
    </row>
    <row r="472" spans="12:14" ht="15.75" customHeight="1" x14ac:dyDescent="0.2">
      <c r="L472" s="309"/>
      <c r="M472" s="310"/>
      <c r="N472" s="310"/>
    </row>
    <row r="473" spans="12:14" ht="15.75" customHeight="1" x14ac:dyDescent="0.2">
      <c r="L473" s="309"/>
      <c r="M473" s="310"/>
      <c r="N473" s="310"/>
    </row>
    <row r="474" spans="12:14" ht="15.75" customHeight="1" x14ac:dyDescent="0.2">
      <c r="L474" s="309"/>
      <c r="M474" s="310"/>
      <c r="N474" s="310"/>
    </row>
    <row r="475" spans="12:14" ht="15.75" customHeight="1" x14ac:dyDescent="0.2">
      <c r="L475" s="309"/>
      <c r="M475" s="310"/>
      <c r="N475" s="310"/>
    </row>
    <row r="476" spans="12:14" ht="15.75" customHeight="1" x14ac:dyDescent="0.2">
      <c r="L476" s="309"/>
      <c r="M476" s="310"/>
      <c r="N476" s="310"/>
    </row>
    <row r="477" spans="12:14" ht="15.75" customHeight="1" x14ac:dyDescent="0.2">
      <c r="L477" s="309"/>
      <c r="M477" s="310"/>
      <c r="N477" s="310"/>
    </row>
    <row r="478" spans="12:14" ht="15.75" customHeight="1" x14ac:dyDescent="0.2">
      <c r="L478" s="309"/>
      <c r="M478" s="310"/>
      <c r="N478" s="310"/>
    </row>
    <row r="479" spans="12:14" ht="15.75" customHeight="1" x14ac:dyDescent="0.2">
      <c r="L479" s="309"/>
      <c r="M479" s="310"/>
      <c r="N479" s="310"/>
    </row>
    <row r="480" spans="12:14" ht="15.75" customHeight="1" x14ac:dyDescent="0.2">
      <c r="L480" s="309"/>
      <c r="M480" s="310"/>
      <c r="N480" s="310"/>
    </row>
    <row r="481" spans="12:14" ht="15.75" customHeight="1" x14ac:dyDescent="0.2">
      <c r="L481" s="309"/>
      <c r="M481" s="310"/>
      <c r="N481" s="310"/>
    </row>
    <row r="482" spans="12:14" ht="15.75" customHeight="1" x14ac:dyDescent="0.2">
      <c r="L482" s="309"/>
      <c r="M482" s="310"/>
      <c r="N482" s="310"/>
    </row>
    <row r="483" spans="12:14" ht="15.75" customHeight="1" x14ac:dyDescent="0.2">
      <c r="L483" s="309"/>
      <c r="M483" s="310"/>
      <c r="N483" s="310"/>
    </row>
    <row r="484" spans="12:14" ht="15.75" customHeight="1" x14ac:dyDescent="0.2">
      <c r="L484" s="309"/>
      <c r="M484" s="310"/>
      <c r="N484" s="310"/>
    </row>
    <row r="485" spans="12:14" ht="15.75" customHeight="1" x14ac:dyDescent="0.2">
      <c r="L485" s="309"/>
      <c r="M485" s="310"/>
      <c r="N485" s="310"/>
    </row>
    <row r="486" spans="12:14" ht="15.75" customHeight="1" x14ac:dyDescent="0.2">
      <c r="L486" s="309"/>
      <c r="M486" s="310"/>
      <c r="N486" s="310"/>
    </row>
    <row r="487" spans="12:14" ht="15.75" customHeight="1" x14ac:dyDescent="0.2">
      <c r="L487" s="309"/>
      <c r="M487" s="310"/>
      <c r="N487" s="310"/>
    </row>
    <row r="488" spans="12:14" ht="15.75" customHeight="1" x14ac:dyDescent="0.2">
      <c r="L488" s="309"/>
      <c r="M488" s="310"/>
      <c r="N488" s="310"/>
    </row>
    <row r="489" spans="12:14" ht="15.75" customHeight="1" x14ac:dyDescent="0.2">
      <c r="L489" s="309"/>
      <c r="M489" s="310"/>
      <c r="N489" s="310"/>
    </row>
    <row r="490" spans="12:14" ht="15.75" customHeight="1" x14ac:dyDescent="0.2">
      <c r="L490" s="309"/>
      <c r="M490" s="310"/>
      <c r="N490" s="310"/>
    </row>
    <row r="491" spans="12:14" ht="15.75" customHeight="1" x14ac:dyDescent="0.2">
      <c r="L491" s="309"/>
      <c r="M491" s="310"/>
      <c r="N491" s="310"/>
    </row>
    <row r="492" spans="12:14" ht="15.75" customHeight="1" x14ac:dyDescent="0.2">
      <c r="L492" s="309"/>
      <c r="M492" s="310"/>
      <c r="N492" s="310"/>
    </row>
    <row r="493" spans="12:14" ht="15.75" customHeight="1" x14ac:dyDescent="0.2">
      <c r="L493" s="309"/>
      <c r="M493" s="310"/>
      <c r="N493" s="310"/>
    </row>
    <row r="494" spans="12:14" ht="15.75" customHeight="1" x14ac:dyDescent="0.2">
      <c r="L494" s="309"/>
      <c r="M494" s="310"/>
      <c r="N494" s="310"/>
    </row>
    <row r="495" spans="12:14" ht="15.75" customHeight="1" x14ac:dyDescent="0.2">
      <c r="L495" s="309"/>
      <c r="M495" s="310"/>
      <c r="N495" s="310"/>
    </row>
    <row r="496" spans="12:14" ht="15.75" customHeight="1" x14ac:dyDescent="0.2">
      <c r="L496" s="309"/>
      <c r="M496" s="310"/>
      <c r="N496" s="310"/>
    </row>
    <row r="497" spans="12:14" ht="15.75" customHeight="1" x14ac:dyDescent="0.2">
      <c r="L497" s="309"/>
      <c r="M497" s="310"/>
      <c r="N497" s="310"/>
    </row>
    <row r="498" spans="12:14" ht="15.75" customHeight="1" x14ac:dyDescent="0.2">
      <c r="L498" s="309"/>
      <c r="M498" s="310"/>
      <c r="N498" s="310"/>
    </row>
    <row r="499" spans="12:14" ht="15.75" customHeight="1" x14ac:dyDescent="0.2">
      <c r="L499" s="309"/>
      <c r="M499" s="310"/>
      <c r="N499" s="310"/>
    </row>
    <row r="500" spans="12:14" ht="15.75" customHeight="1" x14ac:dyDescent="0.2">
      <c r="L500" s="309"/>
      <c r="M500" s="310"/>
      <c r="N500" s="310"/>
    </row>
    <row r="501" spans="12:14" ht="15.75" customHeight="1" x14ac:dyDescent="0.2">
      <c r="L501" s="309"/>
      <c r="M501" s="310"/>
      <c r="N501" s="310"/>
    </row>
    <row r="502" spans="12:14" ht="15.75" customHeight="1" x14ac:dyDescent="0.2">
      <c r="L502" s="309"/>
      <c r="M502" s="310"/>
      <c r="N502" s="310"/>
    </row>
    <row r="503" spans="12:14" ht="15.75" customHeight="1" x14ac:dyDescent="0.2">
      <c r="L503" s="309"/>
      <c r="M503" s="310"/>
      <c r="N503" s="310"/>
    </row>
    <row r="504" spans="12:14" ht="15.75" customHeight="1" x14ac:dyDescent="0.2">
      <c r="L504" s="309"/>
      <c r="M504" s="310"/>
      <c r="N504" s="310"/>
    </row>
    <row r="505" spans="12:14" ht="15.75" customHeight="1" x14ac:dyDescent="0.2">
      <c r="L505" s="309"/>
      <c r="M505" s="310"/>
      <c r="N505" s="310"/>
    </row>
    <row r="506" spans="12:14" ht="15.75" customHeight="1" x14ac:dyDescent="0.2">
      <c r="L506" s="309"/>
      <c r="M506" s="310"/>
      <c r="N506" s="310"/>
    </row>
    <row r="507" spans="12:14" ht="15.75" customHeight="1" x14ac:dyDescent="0.2">
      <c r="L507" s="309"/>
      <c r="M507" s="310"/>
      <c r="N507" s="310"/>
    </row>
    <row r="508" spans="12:14" ht="15.75" customHeight="1" x14ac:dyDescent="0.2">
      <c r="L508" s="309"/>
      <c r="M508" s="310"/>
      <c r="N508" s="310"/>
    </row>
    <row r="509" spans="12:14" ht="15.75" customHeight="1" x14ac:dyDescent="0.2">
      <c r="L509" s="309"/>
      <c r="M509" s="310"/>
      <c r="N509" s="310"/>
    </row>
    <row r="510" spans="12:14" ht="15.75" customHeight="1" x14ac:dyDescent="0.2">
      <c r="L510" s="309"/>
      <c r="M510" s="310"/>
      <c r="N510" s="310"/>
    </row>
    <row r="511" spans="12:14" ht="15.75" customHeight="1" x14ac:dyDescent="0.2">
      <c r="L511" s="309"/>
      <c r="M511" s="310"/>
      <c r="N511" s="310"/>
    </row>
    <row r="512" spans="12:14" ht="15.75" customHeight="1" x14ac:dyDescent="0.2">
      <c r="L512" s="309"/>
      <c r="M512" s="310"/>
      <c r="N512" s="310"/>
    </row>
    <row r="513" spans="12:14" ht="15.75" customHeight="1" x14ac:dyDescent="0.2">
      <c r="L513" s="309"/>
      <c r="M513" s="310"/>
      <c r="N513" s="310"/>
    </row>
    <row r="514" spans="12:14" ht="15.75" customHeight="1" x14ac:dyDescent="0.2">
      <c r="L514" s="309"/>
      <c r="M514" s="310"/>
      <c r="N514" s="310"/>
    </row>
    <row r="515" spans="12:14" ht="15.75" customHeight="1" x14ac:dyDescent="0.2">
      <c r="L515" s="309"/>
      <c r="M515" s="310"/>
      <c r="N515" s="310"/>
    </row>
    <row r="516" spans="12:14" ht="15.75" customHeight="1" x14ac:dyDescent="0.2">
      <c r="L516" s="309"/>
      <c r="M516" s="310"/>
      <c r="N516" s="310"/>
    </row>
    <row r="517" spans="12:14" ht="15.75" customHeight="1" x14ac:dyDescent="0.2">
      <c r="L517" s="309"/>
      <c r="M517" s="310"/>
      <c r="N517" s="310"/>
    </row>
    <row r="518" spans="12:14" ht="15.75" customHeight="1" x14ac:dyDescent="0.2">
      <c r="L518" s="309"/>
      <c r="M518" s="310"/>
      <c r="N518" s="310"/>
    </row>
    <row r="519" spans="12:14" ht="15.75" customHeight="1" x14ac:dyDescent="0.2">
      <c r="L519" s="309"/>
      <c r="M519" s="310"/>
      <c r="N519" s="310"/>
    </row>
    <row r="520" spans="12:14" ht="15.75" customHeight="1" x14ac:dyDescent="0.2">
      <c r="L520" s="309"/>
      <c r="M520" s="310"/>
      <c r="N520" s="310"/>
    </row>
    <row r="521" spans="12:14" ht="15.75" customHeight="1" x14ac:dyDescent="0.2">
      <c r="L521" s="309"/>
      <c r="M521" s="310"/>
      <c r="N521" s="310"/>
    </row>
    <row r="522" spans="12:14" ht="15.75" customHeight="1" x14ac:dyDescent="0.2">
      <c r="L522" s="309"/>
      <c r="M522" s="310"/>
      <c r="N522" s="310"/>
    </row>
    <row r="523" spans="12:14" ht="15.75" customHeight="1" x14ac:dyDescent="0.2">
      <c r="L523" s="309"/>
      <c r="M523" s="310"/>
      <c r="N523" s="310"/>
    </row>
    <row r="524" spans="12:14" ht="15.75" customHeight="1" x14ac:dyDescent="0.2">
      <c r="L524" s="309"/>
      <c r="M524" s="310"/>
      <c r="N524" s="310"/>
    </row>
    <row r="525" spans="12:14" ht="15.75" customHeight="1" x14ac:dyDescent="0.2">
      <c r="L525" s="309"/>
      <c r="M525" s="310"/>
      <c r="N525" s="310"/>
    </row>
    <row r="526" spans="12:14" ht="15.75" customHeight="1" x14ac:dyDescent="0.2">
      <c r="L526" s="309"/>
      <c r="M526" s="310"/>
      <c r="N526" s="310"/>
    </row>
    <row r="527" spans="12:14" ht="15.75" customHeight="1" x14ac:dyDescent="0.2">
      <c r="L527" s="309"/>
      <c r="M527" s="310"/>
      <c r="N527" s="310"/>
    </row>
    <row r="528" spans="12:14" ht="15.75" customHeight="1" x14ac:dyDescent="0.2">
      <c r="L528" s="309"/>
      <c r="M528" s="310"/>
      <c r="N528" s="310"/>
    </row>
    <row r="529" spans="12:14" ht="15.75" customHeight="1" x14ac:dyDescent="0.2">
      <c r="L529" s="309"/>
      <c r="M529" s="310"/>
      <c r="N529" s="310"/>
    </row>
    <row r="530" spans="12:14" ht="15.75" customHeight="1" x14ac:dyDescent="0.2">
      <c r="L530" s="309"/>
      <c r="M530" s="310"/>
      <c r="N530" s="310"/>
    </row>
    <row r="531" spans="12:14" ht="15.75" customHeight="1" x14ac:dyDescent="0.2">
      <c r="L531" s="309"/>
      <c r="M531" s="310"/>
      <c r="N531" s="310"/>
    </row>
    <row r="532" spans="12:14" ht="15.75" customHeight="1" x14ac:dyDescent="0.2">
      <c r="L532" s="309"/>
      <c r="M532" s="310"/>
      <c r="N532" s="310"/>
    </row>
    <row r="533" spans="12:14" ht="15.75" customHeight="1" x14ac:dyDescent="0.2">
      <c r="L533" s="309"/>
      <c r="M533" s="310"/>
      <c r="N533" s="310"/>
    </row>
    <row r="534" spans="12:14" ht="15.75" customHeight="1" x14ac:dyDescent="0.2">
      <c r="L534" s="309"/>
      <c r="M534" s="310"/>
      <c r="N534" s="310"/>
    </row>
    <row r="535" spans="12:14" ht="15.75" customHeight="1" x14ac:dyDescent="0.2">
      <c r="L535" s="309"/>
      <c r="M535" s="310"/>
      <c r="N535" s="310"/>
    </row>
    <row r="536" spans="12:14" ht="15.75" customHeight="1" x14ac:dyDescent="0.2">
      <c r="L536" s="309"/>
      <c r="M536" s="310"/>
      <c r="N536" s="310"/>
    </row>
    <row r="537" spans="12:14" ht="15.75" customHeight="1" x14ac:dyDescent="0.2">
      <c r="L537" s="309"/>
      <c r="M537" s="310"/>
      <c r="N537" s="310"/>
    </row>
    <row r="538" spans="12:14" ht="15.75" customHeight="1" x14ac:dyDescent="0.2">
      <c r="L538" s="309"/>
      <c r="M538" s="310"/>
      <c r="N538" s="310"/>
    </row>
    <row r="539" spans="12:14" ht="15.75" customHeight="1" x14ac:dyDescent="0.2">
      <c r="L539" s="309"/>
      <c r="M539" s="310"/>
      <c r="N539" s="310"/>
    </row>
    <row r="540" spans="12:14" ht="15.75" customHeight="1" x14ac:dyDescent="0.2">
      <c r="L540" s="309"/>
      <c r="M540" s="310"/>
      <c r="N540" s="310"/>
    </row>
    <row r="541" spans="12:14" ht="15.75" customHeight="1" x14ac:dyDescent="0.2">
      <c r="L541" s="309"/>
      <c r="M541" s="310"/>
      <c r="N541" s="310"/>
    </row>
    <row r="542" spans="12:14" ht="15.75" customHeight="1" x14ac:dyDescent="0.2">
      <c r="L542" s="309"/>
      <c r="M542" s="310"/>
      <c r="N542" s="310"/>
    </row>
    <row r="543" spans="12:14" ht="15.75" customHeight="1" x14ac:dyDescent="0.2">
      <c r="L543" s="309"/>
      <c r="M543" s="310"/>
      <c r="N543" s="310"/>
    </row>
    <row r="544" spans="12:14" ht="15.75" customHeight="1" x14ac:dyDescent="0.2">
      <c r="L544" s="309"/>
      <c r="M544" s="310"/>
      <c r="N544" s="310"/>
    </row>
    <row r="545" spans="12:14" ht="15.75" customHeight="1" x14ac:dyDescent="0.2">
      <c r="L545" s="309"/>
      <c r="M545" s="310"/>
      <c r="N545" s="310"/>
    </row>
    <row r="546" spans="12:14" ht="15.75" customHeight="1" x14ac:dyDescent="0.2">
      <c r="L546" s="309"/>
      <c r="M546" s="310"/>
      <c r="N546" s="310"/>
    </row>
    <row r="547" spans="12:14" ht="15.75" customHeight="1" x14ac:dyDescent="0.2">
      <c r="L547" s="309"/>
      <c r="M547" s="310"/>
      <c r="N547" s="310"/>
    </row>
    <row r="548" spans="12:14" ht="15.75" customHeight="1" x14ac:dyDescent="0.2">
      <c r="L548" s="309"/>
      <c r="M548" s="310"/>
      <c r="N548" s="310"/>
    </row>
    <row r="549" spans="12:14" ht="15.75" customHeight="1" x14ac:dyDescent="0.2">
      <c r="L549" s="309"/>
      <c r="M549" s="310"/>
      <c r="N549" s="310"/>
    </row>
    <row r="550" spans="12:14" ht="15.75" customHeight="1" x14ac:dyDescent="0.2">
      <c r="L550" s="309"/>
      <c r="M550" s="310"/>
      <c r="N550" s="310"/>
    </row>
    <row r="551" spans="12:14" ht="15.75" customHeight="1" x14ac:dyDescent="0.2">
      <c r="L551" s="309"/>
      <c r="M551" s="310"/>
      <c r="N551" s="310"/>
    </row>
    <row r="552" spans="12:14" ht="15.75" customHeight="1" x14ac:dyDescent="0.2">
      <c r="L552" s="309"/>
      <c r="M552" s="310"/>
      <c r="N552" s="310"/>
    </row>
    <row r="553" spans="12:14" ht="15.75" customHeight="1" x14ac:dyDescent="0.2">
      <c r="L553" s="309"/>
      <c r="M553" s="310"/>
      <c r="N553" s="310"/>
    </row>
    <row r="554" spans="12:14" ht="15.75" customHeight="1" x14ac:dyDescent="0.2">
      <c r="L554" s="309"/>
      <c r="M554" s="310"/>
      <c r="N554" s="310"/>
    </row>
    <row r="555" spans="12:14" ht="15.75" customHeight="1" x14ac:dyDescent="0.2">
      <c r="L555" s="309"/>
      <c r="M555" s="310"/>
      <c r="N555" s="310"/>
    </row>
    <row r="556" spans="12:14" ht="15.75" customHeight="1" x14ac:dyDescent="0.2">
      <c r="L556" s="309"/>
      <c r="M556" s="310"/>
      <c r="N556" s="310"/>
    </row>
    <row r="557" spans="12:14" ht="15.75" customHeight="1" x14ac:dyDescent="0.2">
      <c r="L557" s="309"/>
      <c r="M557" s="310"/>
      <c r="N557" s="310"/>
    </row>
    <row r="558" spans="12:14" ht="15.75" customHeight="1" x14ac:dyDescent="0.2">
      <c r="L558" s="309"/>
      <c r="M558" s="310"/>
      <c r="N558" s="310"/>
    </row>
    <row r="559" spans="12:14" ht="15.75" customHeight="1" x14ac:dyDescent="0.2">
      <c r="L559" s="309"/>
      <c r="M559" s="310"/>
      <c r="N559" s="310"/>
    </row>
    <row r="560" spans="12:14" ht="15.75" customHeight="1" x14ac:dyDescent="0.2">
      <c r="L560" s="309"/>
      <c r="M560" s="310"/>
      <c r="N560" s="310"/>
    </row>
    <row r="561" spans="12:14" ht="15.75" customHeight="1" x14ac:dyDescent="0.2">
      <c r="L561" s="309"/>
      <c r="M561" s="310"/>
      <c r="N561" s="310"/>
    </row>
    <row r="562" spans="12:14" ht="15.75" customHeight="1" x14ac:dyDescent="0.2">
      <c r="L562" s="309"/>
      <c r="M562" s="310"/>
      <c r="N562" s="310"/>
    </row>
    <row r="563" spans="12:14" ht="15.75" customHeight="1" x14ac:dyDescent="0.2">
      <c r="L563" s="309"/>
      <c r="M563" s="310"/>
      <c r="N563" s="310"/>
    </row>
    <row r="564" spans="12:14" ht="15.75" customHeight="1" x14ac:dyDescent="0.2">
      <c r="L564" s="309"/>
      <c r="M564" s="310"/>
      <c r="N564" s="310"/>
    </row>
    <row r="565" spans="12:14" ht="15.75" customHeight="1" x14ac:dyDescent="0.2">
      <c r="L565" s="309"/>
      <c r="M565" s="310"/>
      <c r="N565" s="310"/>
    </row>
    <row r="566" spans="12:14" ht="15.75" customHeight="1" x14ac:dyDescent="0.2">
      <c r="L566" s="309"/>
      <c r="M566" s="310"/>
      <c r="N566" s="310"/>
    </row>
    <row r="567" spans="12:14" ht="15.75" customHeight="1" x14ac:dyDescent="0.2">
      <c r="L567" s="309"/>
      <c r="M567" s="310"/>
      <c r="N567" s="310"/>
    </row>
    <row r="568" spans="12:14" ht="15.75" customHeight="1" x14ac:dyDescent="0.2">
      <c r="L568" s="309"/>
      <c r="M568" s="310"/>
      <c r="N568" s="310"/>
    </row>
    <row r="569" spans="12:14" ht="15.75" customHeight="1" x14ac:dyDescent="0.2">
      <c r="L569" s="309"/>
      <c r="M569" s="310"/>
      <c r="N569" s="310"/>
    </row>
    <row r="570" spans="12:14" ht="15.75" customHeight="1" x14ac:dyDescent="0.2">
      <c r="L570" s="309"/>
      <c r="M570" s="310"/>
      <c r="N570" s="310"/>
    </row>
    <row r="571" spans="12:14" ht="15.75" customHeight="1" x14ac:dyDescent="0.2">
      <c r="L571" s="309"/>
      <c r="M571" s="310"/>
      <c r="N571" s="310"/>
    </row>
    <row r="572" spans="12:14" ht="15.75" customHeight="1" x14ac:dyDescent="0.2">
      <c r="L572" s="309"/>
      <c r="M572" s="310"/>
      <c r="N572" s="310"/>
    </row>
    <row r="573" spans="12:14" ht="15.75" customHeight="1" x14ac:dyDescent="0.2">
      <c r="L573" s="309"/>
      <c r="M573" s="310"/>
      <c r="N573" s="310"/>
    </row>
    <row r="574" spans="12:14" ht="15.75" customHeight="1" x14ac:dyDescent="0.2">
      <c r="L574" s="309"/>
      <c r="M574" s="310"/>
      <c r="N574" s="310"/>
    </row>
    <row r="575" spans="12:14" ht="15.75" customHeight="1" x14ac:dyDescent="0.2">
      <c r="L575" s="309"/>
      <c r="M575" s="310"/>
      <c r="N575" s="310"/>
    </row>
    <row r="576" spans="12:14" ht="15.75" customHeight="1" x14ac:dyDescent="0.2">
      <c r="L576" s="309"/>
      <c r="M576" s="310"/>
      <c r="N576" s="310"/>
    </row>
    <row r="577" spans="12:14" ht="15.75" customHeight="1" x14ac:dyDescent="0.2">
      <c r="L577" s="309"/>
      <c r="M577" s="310"/>
      <c r="N577" s="310"/>
    </row>
    <row r="578" spans="12:14" ht="15.75" customHeight="1" x14ac:dyDescent="0.2">
      <c r="L578" s="309"/>
      <c r="M578" s="310"/>
      <c r="N578" s="310"/>
    </row>
    <row r="579" spans="12:14" ht="15.75" customHeight="1" x14ac:dyDescent="0.2">
      <c r="L579" s="309"/>
      <c r="M579" s="310"/>
      <c r="N579" s="310"/>
    </row>
    <row r="580" spans="12:14" ht="15.75" customHeight="1" x14ac:dyDescent="0.2">
      <c r="L580" s="309"/>
      <c r="M580" s="310"/>
      <c r="N580" s="310"/>
    </row>
    <row r="581" spans="12:14" ht="15.75" customHeight="1" x14ac:dyDescent="0.2">
      <c r="L581" s="309"/>
      <c r="M581" s="310"/>
      <c r="N581" s="310"/>
    </row>
    <row r="582" spans="12:14" ht="15.75" customHeight="1" x14ac:dyDescent="0.2">
      <c r="L582" s="309"/>
      <c r="M582" s="310"/>
      <c r="N582" s="310"/>
    </row>
    <row r="583" spans="12:14" ht="15.75" customHeight="1" x14ac:dyDescent="0.2">
      <c r="L583" s="309"/>
      <c r="M583" s="310"/>
      <c r="N583" s="310"/>
    </row>
    <row r="584" spans="12:14" ht="15.75" customHeight="1" x14ac:dyDescent="0.2">
      <c r="L584" s="309"/>
      <c r="M584" s="310"/>
      <c r="N584" s="310"/>
    </row>
    <row r="585" spans="12:14" ht="15.75" customHeight="1" x14ac:dyDescent="0.2">
      <c r="L585" s="309"/>
      <c r="M585" s="310"/>
      <c r="N585" s="310"/>
    </row>
    <row r="586" spans="12:14" ht="15.75" customHeight="1" x14ac:dyDescent="0.2">
      <c r="L586" s="309"/>
      <c r="M586" s="310"/>
      <c r="N586" s="310"/>
    </row>
    <row r="587" spans="12:14" ht="15.75" customHeight="1" x14ac:dyDescent="0.2">
      <c r="L587" s="309"/>
      <c r="M587" s="310"/>
      <c r="N587" s="310"/>
    </row>
    <row r="588" spans="12:14" ht="15.75" customHeight="1" x14ac:dyDescent="0.2">
      <c r="L588" s="309"/>
      <c r="M588" s="310"/>
      <c r="N588" s="310"/>
    </row>
    <row r="589" spans="12:14" ht="15.75" customHeight="1" x14ac:dyDescent="0.2">
      <c r="L589" s="309"/>
      <c r="M589" s="310"/>
      <c r="N589" s="310"/>
    </row>
    <row r="590" spans="12:14" ht="15.75" customHeight="1" x14ac:dyDescent="0.2">
      <c r="L590" s="309"/>
      <c r="M590" s="310"/>
      <c r="N590" s="310"/>
    </row>
    <row r="591" spans="12:14" ht="15.75" customHeight="1" x14ac:dyDescent="0.2">
      <c r="L591" s="309"/>
      <c r="M591" s="310"/>
      <c r="N591" s="310"/>
    </row>
    <row r="592" spans="12:14" ht="15.75" customHeight="1" x14ac:dyDescent="0.2">
      <c r="L592" s="309"/>
      <c r="M592" s="310"/>
      <c r="N592" s="310"/>
    </row>
    <row r="593" spans="12:14" ht="15.75" customHeight="1" x14ac:dyDescent="0.2">
      <c r="L593" s="309"/>
      <c r="M593" s="310"/>
      <c r="N593" s="310"/>
    </row>
    <row r="594" spans="12:14" ht="15.75" customHeight="1" x14ac:dyDescent="0.2">
      <c r="L594" s="309"/>
      <c r="M594" s="310"/>
      <c r="N594" s="310"/>
    </row>
    <row r="595" spans="12:14" ht="15.75" customHeight="1" x14ac:dyDescent="0.2">
      <c r="L595" s="309"/>
      <c r="M595" s="310"/>
      <c r="N595" s="310"/>
    </row>
    <row r="596" spans="12:14" ht="15.75" customHeight="1" x14ac:dyDescent="0.2">
      <c r="L596" s="309"/>
      <c r="M596" s="310"/>
      <c r="N596" s="310"/>
    </row>
    <row r="597" spans="12:14" ht="15.75" customHeight="1" x14ac:dyDescent="0.2">
      <c r="L597" s="309"/>
      <c r="M597" s="310"/>
      <c r="N597" s="310"/>
    </row>
    <row r="598" spans="12:14" ht="15.75" customHeight="1" x14ac:dyDescent="0.2">
      <c r="L598" s="309"/>
      <c r="M598" s="310"/>
      <c r="N598" s="310"/>
    </row>
    <row r="599" spans="12:14" ht="15.75" customHeight="1" x14ac:dyDescent="0.2">
      <c r="L599" s="309"/>
      <c r="M599" s="310"/>
      <c r="N599" s="310"/>
    </row>
    <row r="600" spans="12:14" ht="15.75" customHeight="1" x14ac:dyDescent="0.2">
      <c r="L600" s="309"/>
      <c r="M600" s="310"/>
      <c r="N600" s="310"/>
    </row>
    <row r="601" spans="12:14" ht="15.75" customHeight="1" x14ac:dyDescent="0.2">
      <c r="L601" s="309"/>
      <c r="M601" s="310"/>
      <c r="N601" s="310"/>
    </row>
    <row r="602" spans="12:14" ht="15.75" customHeight="1" x14ac:dyDescent="0.2">
      <c r="L602" s="309"/>
      <c r="M602" s="310"/>
      <c r="N602" s="310"/>
    </row>
    <row r="603" spans="12:14" ht="15.75" customHeight="1" x14ac:dyDescent="0.2">
      <c r="L603" s="309"/>
      <c r="M603" s="310"/>
      <c r="N603" s="310"/>
    </row>
    <row r="604" spans="12:14" ht="15.75" customHeight="1" x14ac:dyDescent="0.2">
      <c r="L604" s="309"/>
      <c r="M604" s="310"/>
      <c r="N604" s="310"/>
    </row>
    <row r="605" spans="12:14" ht="15.75" customHeight="1" x14ac:dyDescent="0.2">
      <c r="L605" s="309"/>
      <c r="M605" s="310"/>
      <c r="N605" s="310"/>
    </row>
    <row r="606" spans="12:14" ht="15.75" customHeight="1" x14ac:dyDescent="0.2">
      <c r="L606" s="309"/>
      <c r="M606" s="310"/>
      <c r="N606" s="310"/>
    </row>
    <row r="607" spans="12:14" ht="15.75" customHeight="1" x14ac:dyDescent="0.2">
      <c r="L607" s="309"/>
      <c r="M607" s="310"/>
      <c r="N607" s="310"/>
    </row>
    <row r="608" spans="12:14" ht="15.75" customHeight="1" x14ac:dyDescent="0.2">
      <c r="L608" s="309"/>
      <c r="M608" s="310"/>
      <c r="N608" s="310"/>
    </row>
    <row r="609" spans="12:14" ht="15.75" customHeight="1" x14ac:dyDescent="0.2">
      <c r="L609" s="309"/>
      <c r="M609" s="310"/>
      <c r="N609" s="310"/>
    </row>
    <row r="610" spans="12:14" ht="15.75" customHeight="1" x14ac:dyDescent="0.2">
      <c r="L610" s="309"/>
      <c r="M610" s="310"/>
      <c r="N610" s="310"/>
    </row>
    <row r="611" spans="12:14" ht="15.75" customHeight="1" x14ac:dyDescent="0.2">
      <c r="L611" s="309"/>
      <c r="M611" s="310"/>
      <c r="N611" s="310"/>
    </row>
    <row r="612" spans="12:14" ht="15.75" customHeight="1" x14ac:dyDescent="0.2">
      <c r="L612" s="309"/>
      <c r="M612" s="310"/>
      <c r="N612" s="310"/>
    </row>
    <row r="613" spans="12:14" ht="15.75" customHeight="1" x14ac:dyDescent="0.2">
      <c r="L613" s="309"/>
      <c r="M613" s="310"/>
      <c r="N613" s="310"/>
    </row>
    <row r="614" spans="12:14" ht="15.75" customHeight="1" x14ac:dyDescent="0.2">
      <c r="L614" s="309"/>
      <c r="M614" s="310"/>
      <c r="N614" s="310"/>
    </row>
    <row r="615" spans="12:14" ht="15.75" customHeight="1" x14ac:dyDescent="0.2">
      <c r="L615" s="309"/>
      <c r="M615" s="310"/>
      <c r="N615" s="310"/>
    </row>
    <row r="616" spans="12:14" ht="15.75" customHeight="1" x14ac:dyDescent="0.2">
      <c r="L616" s="309"/>
      <c r="M616" s="310"/>
      <c r="N616" s="310"/>
    </row>
    <row r="617" spans="12:14" ht="15.75" customHeight="1" x14ac:dyDescent="0.2">
      <c r="L617" s="309"/>
      <c r="M617" s="310"/>
      <c r="N617" s="310"/>
    </row>
    <row r="618" spans="12:14" ht="15.75" customHeight="1" x14ac:dyDescent="0.2">
      <c r="L618" s="309"/>
      <c r="M618" s="310"/>
      <c r="N618" s="310"/>
    </row>
    <row r="619" spans="12:14" ht="15.75" customHeight="1" x14ac:dyDescent="0.2">
      <c r="L619" s="309"/>
      <c r="M619" s="310"/>
      <c r="N619" s="310"/>
    </row>
    <row r="620" spans="12:14" ht="15.75" customHeight="1" x14ac:dyDescent="0.2">
      <c r="L620" s="309"/>
      <c r="M620" s="310"/>
      <c r="N620" s="310"/>
    </row>
    <row r="621" spans="12:14" ht="15.75" customHeight="1" x14ac:dyDescent="0.2">
      <c r="L621" s="309"/>
      <c r="M621" s="310"/>
      <c r="N621" s="310"/>
    </row>
    <row r="622" spans="12:14" ht="15.75" customHeight="1" x14ac:dyDescent="0.2">
      <c r="L622" s="309"/>
      <c r="M622" s="310"/>
      <c r="N622" s="310"/>
    </row>
    <row r="623" spans="12:14" ht="15.75" customHeight="1" x14ac:dyDescent="0.2">
      <c r="L623" s="309"/>
      <c r="M623" s="310"/>
      <c r="N623" s="310"/>
    </row>
    <row r="624" spans="12:14" ht="15.75" customHeight="1" x14ac:dyDescent="0.2">
      <c r="L624" s="309"/>
      <c r="M624" s="310"/>
      <c r="N624" s="310"/>
    </row>
    <row r="625" spans="12:14" ht="15.75" customHeight="1" x14ac:dyDescent="0.2">
      <c r="L625" s="309"/>
      <c r="M625" s="310"/>
      <c r="N625" s="310"/>
    </row>
    <row r="626" spans="12:14" ht="15.75" customHeight="1" x14ac:dyDescent="0.2">
      <c r="L626" s="309"/>
      <c r="M626" s="310"/>
      <c r="N626" s="310"/>
    </row>
    <row r="627" spans="12:14" ht="15.75" customHeight="1" x14ac:dyDescent="0.2">
      <c r="L627" s="309"/>
      <c r="M627" s="310"/>
      <c r="N627" s="310"/>
    </row>
    <row r="628" spans="12:14" ht="15.75" customHeight="1" x14ac:dyDescent="0.2">
      <c r="L628" s="309"/>
      <c r="M628" s="310"/>
      <c r="N628" s="310"/>
    </row>
    <row r="629" spans="12:14" ht="15.75" customHeight="1" x14ac:dyDescent="0.2">
      <c r="L629" s="309"/>
      <c r="M629" s="310"/>
      <c r="N629" s="310"/>
    </row>
    <row r="630" spans="12:14" ht="15.75" customHeight="1" x14ac:dyDescent="0.2">
      <c r="L630" s="309"/>
      <c r="M630" s="310"/>
      <c r="N630" s="310"/>
    </row>
    <row r="631" spans="12:14" ht="15.75" customHeight="1" x14ac:dyDescent="0.2">
      <c r="L631" s="309"/>
      <c r="M631" s="310"/>
      <c r="N631" s="310"/>
    </row>
    <row r="632" spans="12:14" ht="15.75" customHeight="1" x14ac:dyDescent="0.2">
      <c r="L632" s="309"/>
      <c r="M632" s="310"/>
      <c r="N632" s="310"/>
    </row>
    <row r="633" spans="12:14" ht="15.75" customHeight="1" x14ac:dyDescent="0.2">
      <c r="L633" s="309"/>
      <c r="M633" s="310"/>
      <c r="N633" s="310"/>
    </row>
    <row r="634" spans="12:14" ht="15.75" customHeight="1" x14ac:dyDescent="0.2">
      <c r="L634" s="309"/>
      <c r="M634" s="310"/>
      <c r="N634" s="310"/>
    </row>
    <row r="635" spans="12:14" ht="15.75" customHeight="1" x14ac:dyDescent="0.2">
      <c r="L635" s="309"/>
      <c r="M635" s="310"/>
      <c r="N635" s="310"/>
    </row>
    <row r="636" spans="12:14" ht="15.75" customHeight="1" x14ac:dyDescent="0.2">
      <c r="L636" s="309"/>
      <c r="M636" s="310"/>
      <c r="N636" s="310"/>
    </row>
    <row r="637" spans="12:14" ht="15.75" customHeight="1" x14ac:dyDescent="0.2">
      <c r="L637" s="309"/>
      <c r="M637" s="310"/>
      <c r="N637" s="310"/>
    </row>
    <row r="638" spans="12:14" ht="15.75" customHeight="1" x14ac:dyDescent="0.2">
      <c r="L638" s="309"/>
      <c r="M638" s="310"/>
      <c r="N638" s="310"/>
    </row>
    <row r="639" spans="12:14" ht="15.75" customHeight="1" x14ac:dyDescent="0.2">
      <c r="L639" s="309"/>
      <c r="M639" s="310"/>
      <c r="N639" s="310"/>
    </row>
    <row r="640" spans="12:14" ht="15.75" customHeight="1" x14ac:dyDescent="0.2">
      <c r="L640" s="309"/>
      <c r="M640" s="310"/>
      <c r="N640" s="310"/>
    </row>
    <row r="641" spans="12:14" ht="15.75" customHeight="1" x14ac:dyDescent="0.2">
      <c r="L641" s="309"/>
      <c r="M641" s="310"/>
      <c r="N641" s="310"/>
    </row>
    <row r="642" spans="12:14" ht="15.75" customHeight="1" x14ac:dyDescent="0.2">
      <c r="L642" s="309"/>
      <c r="M642" s="310"/>
      <c r="N642" s="310"/>
    </row>
    <row r="643" spans="12:14" ht="15.75" customHeight="1" x14ac:dyDescent="0.2">
      <c r="L643" s="309"/>
      <c r="M643" s="310"/>
      <c r="N643" s="310"/>
    </row>
    <row r="644" spans="12:14" ht="15.75" customHeight="1" x14ac:dyDescent="0.2">
      <c r="L644" s="309"/>
      <c r="M644" s="310"/>
      <c r="N644" s="310"/>
    </row>
    <row r="645" spans="12:14" ht="15.75" customHeight="1" x14ac:dyDescent="0.2">
      <c r="L645" s="309"/>
      <c r="M645" s="310"/>
      <c r="N645" s="310"/>
    </row>
    <row r="646" spans="12:14" ht="15.75" customHeight="1" x14ac:dyDescent="0.2">
      <c r="L646" s="309"/>
      <c r="M646" s="310"/>
      <c r="N646" s="310"/>
    </row>
    <row r="647" spans="12:14" ht="15.75" customHeight="1" x14ac:dyDescent="0.2">
      <c r="L647" s="309"/>
      <c r="M647" s="310"/>
      <c r="N647" s="310"/>
    </row>
    <row r="648" spans="12:14" ht="15.75" customHeight="1" x14ac:dyDescent="0.2">
      <c r="L648" s="309"/>
      <c r="M648" s="310"/>
      <c r="N648" s="310"/>
    </row>
    <row r="649" spans="12:14" ht="15.75" customHeight="1" x14ac:dyDescent="0.2">
      <c r="L649" s="309"/>
      <c r="M649" s="310"/>
      <c r="N649" s="310"/>
    </row>
    <row r="650" spans="12:14" ht="15.75" customHeight="1" x14ac:dyDescent="0.2">
      <c r="L650" s="309"/>
      <c r="M650" s="310"/>
      <c r="N650" s="310"/>
    </row>
    <row r="651" spans="12:14" ht="15.75" customHeight="1" x14ac:dyDescent="0.2">
      <c r="L651" s="309"/>
      <c r="M651" s="310"/>
      <c r="N651" s="310"/>
    </row>
    <row r="652" spans="12:14" ht="15.75" customHeight="1" x14ac:dyDescent="0.2">
      <c r="L652" s="309"/>
      <c r="M652" s="310"/>
      <c r="N652" s="310"/>
    </row>
    <row r="653" spans="12:14" ht="15.75" customHeight="1" x14ac:dyDescent="0.2">
      <c r="L653" s="309"/>
      <c r="M653" s="310"/>
      <c r="N653" s="310"/>
    </row>
    <row r="654" spans="12:14" ht="15.75" customHeight="1" x14ac:dyDescent="0.2">
      <c r="L654" s="309"/>
      <c r="M654" s="310"/>
      <c r="N654" s="310"/>
    </row>
    <row r="655" spans="12:14" ht="15.75" customHeight="1" x14ac:dyDescent="0.2">
      <c r="L655" s="309"/>
      <c r="M655" s="310"/>
      <c r="N655" s="310"/>
    </row>
    <row r="656" spans="12:14" ht="15.75" customHeight="1" x14ac:dyDescent="0.2">
      <c r="L656" s="309"/>
      <c r="M656" s="310"/>
      <c r="N656" s="310"/>
    </row>
    <row r="657" spans="12:14" ht="15.75" customHeight="1" x14ac:dyDescent="0.2">
      <c r="L657" s="309"/>
      <c r="M657" s="310"/>
      <c r="N657" s="310"/>
    </row>
    <row r="658" spans="12:14" ht="15.75" customHeight="1" x14ac:dyDescent="0.2">
      <c r="L658" s="309"/>
      <c r="M658" s="310"/>
      <c r="N658" s="310"/>
    </row>
    <row r="659" spans="12:14" ht="15.75" customHeight="1" x14ac:dyDescent="0.2">
      <c r="L659" s="309"/>
      <c r="M659" s="310"/>
      <c r="N659" s="310"/>
    </row>
    <row r="660" spans="12:14" ht="15.75" customHeight="1" x14ac:dyDescent="0.2">
      <c r="L660" s="309"/>
      <c r="M660" s="310"/>
      <c r="N660" s="310"/>
    </row>
    <row r="661" spans="12:14" ht="15.75" customHeight="1" x14ac:dyDescent="0.2">
      <c r="L661" s="309"/>
      <c r="M661" s="310"/>
      <c r="N661" s="310"/>
    </row>
    <row r="662" spans="12:14" ht="15.75" customHeight="1" x14ac:dyDescent="0.2">
      <c r="L662" s="309"/>
      <c r="M662" s="310"/>
      <c r="N662" s="310"/>
    </row>
    <row r="663" spans="12:14" ht="15.75" customHeight="1" x14ac:dyDescent="0.2">
      <c r="L663" s="309"/>
      <c r="M663" s="310"/>
      <c r="N663" s="310"/>
    </row>
    <row r="664" spans="12:14" ht="15.75" customHeight="1" x14ac:dyDescent="0.2">
      <c r="L664" s="309"/>
      <c r="M664" s="310"/>
      <c r="N664" s="310"/>
    </row>
    <row r="665" spans="12:14" ht="15.75" customHeight="1" x14ac:dyDescent="0.2">
      <c r="L665" s="309"/>
      <c r="M665" s="310"/>
      <c r="N665" s="310"/>
    </row>
    <row r="666" spans="12:14" ht="15.75" customHeight="1" x14ac:dyDescent="0.2">
      <c r="L666" s="309"/>
      <c r="M666" s="310"/>
      <c r="N666" s="310"/>
    </row>
    <row r="667" spans="12:14" ht="15.75" customHeight="1" x14ac:dyDescent="0.2">
      <c r="L667" s="309"/>
      <c r="M667" s="310"/>
      <c r="N667" s="310"/>
    </row>
    <row r="668" spans="12:14" ht="15.75" customHeight="1" x14ac:dyDescent="0.2">
      <c r="L668" s="309"/>
      <c r="M668" s="310"/>
      <c r="N668" s="310"/>
    </row>
    <row r="669" spans="12:14" ht="15.75" customHeight="1" x14ac:dyDescent="0.2">
      <c r="L669" s="309"/>
      <c r="M669" s="310"/>
      <c r="N669" s="310"/>
    </row>
    <row r="670" spans="12:14" ht="15.75" customHeight="1" x14ac:dyDescent="0.2">
      <c r="L670" s="309"/>
      <c r="M670" s="310"/>
      <c r="N670" s="310"/>
    </row>
    <row r="671" spans="12:14" ht="15.75" customHeight="1" x14ac:dyDescent="0.2">
      <c r="L671" s="309"/>
      <c r="M671" s="310"/>
      <c r="N671" s="310"/>
    </row>
    <row r="672" spans="12:14" ht="15.75" customHeight="1" x14ac:dyDescent="0.2">
      <c r="L672" s="309"/>
      <c r="M672" s="310"/>
      <c r="N672" s="310"/>
    </row>
    <row r="673" spans="12:14" ht="15.75" customHeight="1" x14ac:dyDescent="0.2">
      <c r="L673" s="309"/>
      <c r="M673" s="310"/>
      <c r="N673" s="310"/>
    </row>
    <row r="674" spans="12:14" ht="15.75" customHeight="1" x14ac:dyDescent="0.2">
      <c r="L674" s="309"/>
      <c r="M674" s="310"/>
      <c r="N674" s="310"/>
    </row>
    <row r="675" spans="12:14" ht="15.75" customHeight="1" x14ac:dyDescent="0.2">
      <c r="L675" s="309"/>
      <c r="M675" s="310"/>
      <c r="N675" s="310"/>
    </row>
    <row r="676" spans="12:14" ht="15.75" customHeight="1" x14ac:dyDescent="0.2">
      <c r="L676" s="309"/>
      <c r="M676" s="310"/>
      <c r="N676" s="310"/>
    </row>
    <row r="677" spans="12:14" ht="15.75" customHeight="1" x14ac:dyDescent="0.2">
      <c r="L677" s="309"/>
      <c r="M677" s="310"/>
      <c r="N677" s="310"/>
    </row>
    <row r="678" spans="12:14" ht="15.75" customHeight="1" x14ac:dyDescent="0.2">
      <c r="L678" s="309"/>
      <c r="M678" s="310"/>
      <c r="N678" s="310"/>
    </row>
    <row r="679" spans="12:14" ht="15.75" customHeight="1" x14ac:dyDescent="0.2">
      <c r="L679" s="309"/>
      <c r="M679" s="310"/>
      <c r="N679" s="310"/>
    </row>
    <row r="680" spans="12:14" ht="15.75" customHeight="1" x14ac:dyDescent="0.2">
      <c r="L680" s="309"/>
      <c r="M680" s="310"/>
      <c r="N680" s="310"/>
    </row>
    <row r="681" spans="12:14" ht="15.75" customHeight="1" x14ac:dyDescent="0.2">
      <c r="L681" s="309"/>
      <c r="M681" s="310"/>
      <c r="N681" s="310"/>
    </row>
    <row r="682" spans="12:14" ht="15.75" customHeight="1" x14ac:dyDescent="0.2">
      <c r="L682" s="309"/>
      <c r="M682" s="310"/>
      <c r="N682" s="310"/>
    </row>
    <row r="683" spans="12:14" ht="15.75" customHeight="1" x14ac:dyDescent="0.2">
      <c r="L683" s="309"/>
      <c r="M683" s="310"/>
      <c r="N683" s="310"/>
    </row>
    <row r="684" spans="12:14" ht="15.75" customHeight="1" x14ac:dyDescent="0.2">
      <c r="L684" s="309"/>
      <c r="M684" s="310"/>
      <c r="N684" s="310"/>
    </row>
    <row r="685" spans="12:14" ht="15.75" customHeight="1" x14ac:dyDescent="0.2">
      <c r="L685" s="309"/>
      <c r="M685" s="310"/>
      <c r="N685" s="310"/>
    </row>
    <row r="686" spans="12:14" ht="15.75" customHeight="1" x14ac:dyDescent="0.2">
      <c r="L686" s="309"/>
      <c r="M686" s="310"/>
      <c r="N686" s="310"/>
    </row>
    <row r="687" spans="12:14" ht="15.75" customHeight="1" x14ac:dyDescent="0.2">
      <c r="L687" s="309"/>
      <c r="M687" s="310"/>
      <c r="N687" s="310"/>
    </row>
    <row r="688" spans="12:14" ht="15.75" customHeight="1" x14ac:dyDescent="0.2">
      <c r="L688" s="309"/>
      <c r="M688" s="310"/>
      <c r="N688" s="310"/>
    </row>
    <row r="689" spans="12:14" ht="15.75" customHeight="1" x14ac:dyDescent="0.2">
      <c r="L689" s="309"/>
      <c r="M689" s="310"/>
      <c r="N689" s="310"/>
    </row>
    <row r="690" spans="12:14" ht="15.75" customHeight="1" x14ac:dyDescent="0.2">
      <c r="L690" s="309"/>
      <c r="M690" s="310"/>
      <c r="N690" s="310"/>
    </row>
    <row r="691" spans="12:14" ht="15.75" customHeight="1" x14ac:dyDescent="0.2">
      <c r="L691" s="309"/>
      <c r="M691" s="310"/>
      <c r="N691" s="310"/>
    </row>
    <row r="692" spans="12:14" ht="15.75" customHeight="1" x14ac:dyDescent="0.2">
      <c r="L692" s="309"/>
      <c r="M692" s="310"/>
      <c r="N692" s="310"/>
    </row>
    <row r="693" spans="12:14" ht="15.75" customHeight="1" x14ac:dyDescent="0.2">
      <c r="L693" s="309"/>
      <c r="M693" s="310"/>
      <c r="N693" s="310"/>
    </row>
    <row r="694" spans="12:14" ht="15.75" customHeight="1" x14ac:dyDescent="0.2">
      <c r="L694" s="309"/>
      <c r="M694" s="310"/>
      <c r="N694" s="310"/>
    </row>
    <row r="695" spans="12:14" ht="15.75" customHeight="1" x14ac:dyDescent="0.2">
      <c r="L695" s="309"/>
      <c r="M695" s="310"/>
      <c r="N695" s="310"/>
    </row>
    <row r="696" spans="12:14" ht="15.75" customHeight="1" x14ac:dyDescent="0.2">
      <c r="L696" s="309"/>
      <c r="M696" s="310"/>
      <c r="N696" s="310"/>
    </row>
    <row r="697" spans="12:14" ht="15.75" customHeight="1" x14ac:dyDescent="0.2">
      <c r="L697" s="309"/>
      <c r="M697" s="310"/>
      <c r="N697" s="310"/>
    </row>
    <row r="698" spans="12:14" ht="15.75" customHeight="1" x14ac:dyDescent="0.2">
      <c r="L698" s="309"/>
      <c r="M698" s="310"/>
      <c r="N698" s="310"/>
    </row>
    <row r="699" spans="12:14" ht="15.75" customHeight="1" x14ac:dyDescent="0.2">
      <c r="L699" s="309"/>
      <c r="M699" s="310"/>
      <c r="N699" s="310"/>
    </row>
    <row r="700" spans="12:14" ht="15.75" customHeight="1" x14ac:dyDescent="0.2">
      <c r="L700" s="309"/>
      <c r="M700" s="310"/>
      <c r="N700" s="310"/>
    </row>
    <row r="701" spans="12:14" ht="15.75" customHeight="1" x14ac:dyDescent="0.2">
      <c r="L701" s="309"/>
      <c r="M701" s="310"/>
      <c r="N701" s="310"/>
    </row>
    <row r="702" spans="12:14" ht="15.75" customHeight="1" x14ac:dyDescent="0.2">
      <c r="L702" s="309"/>
      <c r="M702" s="310"/>
      <c r="N702" s="310"/>
    </row>
    <row r="703" spans="12:14" ht="15.75" customHeight="1" x14ac:dyDescent="0.2">
      <c r="L703" s="309"/>
      <c r="M703" s="310"/>
      <c r="N703" s="310"/>
    </row>
    <row r="704" spans="12:14" ht="15.75" customHeight="1" x14ac:dyDescent="0.2">
      <c r="L704" s="309"/>
      <c r="M704" s="310"/>
      <c r="N704" s="310"/>
    </row>
    <row r="705" spans="12:14" ht="15.75" customHeight="1" x14ac:dyDescent="0.2">
      <c r="L705" s="309"/>
      <c r="M705" s="310"/>
      <c r="N705" s="310"/>
    </row>
    <row r="706" spans="12:14" ht="15.75" customHeight="1" x14ac:dyDescent="0.2">
      <c r="L706" s="309"/>
      <c r="M706" s="310"/>
      <c r="N706" s="310"/>
    </row>
    <row r="707" spans="12:14" ht="15.75" customHeight="1" x14ac:dyDescent="0.2">
      <c r="L707" s="309"/>
      <c r="M707" s="310"/>
      <c r="N707" s="310"/>
    </row>
    <row r="708" spans="12:14" ht="15.75" customHeight="1" x14ac:dyDescent="0.2">
      <c r="L708" s="309"/>
      <c r="M708" s="310"/>
      <c r="N708" s="310"/>
    </row>
    <row r="709" spans="12:14" ht="15.75" customHeight="1" x14ac:dyDescent="0.2">
      <c r="L709" s="309"/>
      <c r="M709" s="310"/>
      <c r="N709" s="310"/>
    </row>
    <row r="710" spans="12:14" ht="15.75" customHeight="1" x14ac:dyDescent="0.2">
      <c r="L710" s="309"/>
      <c r="M710" s="310"/>
      <c r="N710" s="310"/>
    </row>
    <row r="711" spans="12:14" ht="15.75" customHeight="1" x14ac:dyDescent="0.2">
      <c r="L711" s="309"/>
      <c r="M711" s="310"/>
      <c r="N711" s="310"/>
    </row>
    <row r="712" spans="12:14" ht="15.75" customHeight="1" x14ac:dyDescent="0.2">
      <c r="L712" s="309"/>
      <c r="M712" s="310"/>
      <c r="N712" s="310"/>
    </row>
    <row r="713" spans="12:14" ht="15.75" customHeight="1" x14ac:dyDescent="0.2">
      <c r="L713" s="309"/>
      <c r="M713" s="310"/>
      <c r="N713" s="310"/>
    </row>
    <row r="714" spans="12:14" ht="15.75" customHeight="1" x14ac:dyDescent="0.2">
      <c r="L714" s="309"/>
      <c r="M714" s="310"/>
      <c r="N714" s="310"/>
    </row>
    <row r="715" spans="12:14" ht="15.75" customHeight="1" x14ac:dyDescent="0.2">
      <c r="L715" s="309"/>
      <c r="M715" s="310"/>
      <c r="N715" s="310"/>
    </row>
    <row r="716" spans="12:14" ht="15.75" customHeight="1" x14ac:dyDescent="0.2">
      <c r="L716" s="309"/>
      <c r="M716" s="310"/>
      <c r="N716" s="310"/>
    </row>
    <row r="717" spans="12:14" ht="15.75" customHeight="1" x14ac:dyDescent="0.2">
      <c r="L717" s="309"/>
      <c r="M717" s="310"/>
      <c r="N717" s="310"/>
    </row>
    <row r="718" spans="12:14" ht="15.75" customHeight="1" x14ac:dyDescent="0.2">
      <c r="L718" s="309"/>
      <c r="M718" s="310"/>
      <c r="N718" s="310"/>
    </row>
    <row r="719" spans="12:14" ht="15.75" customHeight="1" x14ac:dyDescent="0.2">
      <c r="L719" s="309"/>
      <c r="M719" s="310"/>
      <c r="N719" s="310"/>
    </row>
    <row r="720" spans="12:14" ht="15.75" customHeight="1" x14ac:dyDescent="0.2">
      <c r="L720" s="309"/>
      <c r="M720" s="310"/>
      <c r="N720" s="310"/>
    </row>
    <row r="721" spans="12:14" ht="15.75" customHeight="1" x14ac:dyDescent="0.2">
      <c r="L721" s="309"/>
      <c r="M721" s="310"/>
      <c r="N721" s="310"/>
    </row>
    <row r="722" spans="12:14" ht="15.75" customHeight="1" x14ac:dyDescent="0.2">
      <c r="L722" s="309"/>
      <c r="M722" s="310"/>
      <c r="N722" s="310"/>
    </row>
    <row r="723" spans="12:14" ht="15.75" customHeight="1" x14ac:dyDescent="0.2">
      <c r="L723" s="309"/>
      <c r="M723" s="310"/>
      <c r="N723" s="310"/>
    </row>
    <row r="724" spans="12:14" ht="15.75" customHeight="1" x14ac:dyDescent="0.2">
      <c r="L724" s="309"/>
      <c r="M724" s="310"/>
      <c r="N724" s="310"/>
    </row>
    <row r="725" spans="12:14" ht="15.75" customHeight="1" x14ac:dyDescent="0.2">
      <c r="L725" s="309"/>
      <c r="M725" s="310"/>
      <c r="N725" s="310"/>
    </row>
    <row r="726" spans="12:14" ht="15.75" customHeight="1" x14ac:dyDescent="0.2">
      <c r="L726" s="309"/>
      <c r="M726" s="310"/>
      <c r="N726" s="310"/>
    </row>
    <row r="727" spans="12:14" ht="15.75" customHeight="1" x14ac:dyDescent="0.2">
      <c r="L727" s="309"/>
      <c r="M727" s="310"/>
      <c r="N727" s="310"/>
    </row>
    <row r="728" spans="12:14" ht="15.75" customHeight="1" x14ac:dyDescent="0.2">
      <c r="L728" s="309"/>
      <c r="M728" s="310"/>
      <c r="N728" s="310"/>
    </row>
    <row r="729" spans="12:14" ht="15.75" customHeight="1" x14ac:dyDescent="0.2">
      <c r="L729" s="309"/>
      <c r="M729" s="310"/>
      <c r="N729" s="310"/>
    </row>
    <row r="730" spans="12:14" ht="15.75" customHeight="1" x14ac:dyDescent="0.2">
      <c r="L730" s="309"/>
      <c r="M730" s="310"/>
      <c r="N730" s="310"/>
    </row>
    <row r="731" spans="12:14" ht="15.75" customHeight="1" x14ac:dyDescent="0.2">
      <c r="L731" s="309"/>
      <c r="M731" s="310"/>
      <c r="N731" s="310"/>
    </row>
    <row r="732" spans="12:14" ht="15.75" customHeight="1" x14ac:dyDescent="0.2">
      <c r="L732" s="309"/>
      <c r="M732" s="310"/>
      <c r="N732" s="310"/>
    </row>
    <row r="733" spans="12:14" ht="15.75" customHeight="1" x14ac:dyDescent="0.2">
      <c r="L733" s="309"/>
      <c r="M733" s="310"/>
      <c r="N733" s="310"/>
    </row>
    <row r="734" spans="12:14" ht="15.75" customHeight="1" x14ac:dyDescent="0.2">
      <c r="L734" s="309"/>
      <c r="M734" s="310"/>
      <c r="N734" s="310"/>
    </row>
    <row r="735" spans="12:14" ht="15.75" customHeight="1" x14ac:dyDescent="0.2">
      <c r="L735" s="309"/>
      <c r="M735" s="310"/>
      <c r="N735" s="310"/>
    </row>
    <row r="736" spans="12:14" ht="15.75" customHeight="1" x14ac:dyDescent="0.2">
      <c r="L736" s="309"/>
      <c r="M736" s="310"/>
      <c r="N736" s="310"/>
    </row>
    <row r="737" spans="12:14" ht="15.75" customHeight="1" x14ac:dyDescent="0.2">
      <c r="L737" s="309"/>
      <c r="M737" s="310"/>
      <c r="N737" s="310"/>
    </row>
    <row r="738" spans="12:14" ht="15.75" customHeight="1" x14ac:dyDescent="0.2">
      <c r="L738" s="309"/>
      <c r="M738" s="310"/>
      <c r="N738" s="310"/>
    </row>
    <row r="739" spans="12:14" ht="15.75" customHeight="1" x14ac:dyDescent="0.2">
      <c r="L739" s="309"/>
      <c r="M739" s="310"/>
      <c r="N739" s="310"/>
    </row>
    <row r="740" spans="12:14" ht="15.75" customHeight="1" x14ac:dyDescent="0.2">
      <c r="L740" s="309"/>
      <c r="M740" s="310"/>
      <c r="N740" s="310"/>
    </row>
    <row r="741" spans="12:14" ht="15.75" customHeight="1" x14ac:dyDescent="0.2">
      <c r="L741" s="309"/>
      <c r="M741" s="310"/>
      <c r="N741" s="310"/>
    </row>
    <row r="742" spans="12:14" ht="15.75" customHeight="1" x14ac:dyDescent="0.2">
      <c r="L742" s="309"/>
      <c r="M742" s="310"/>
      <c r="N742" s="310"/>
    </row>
    <row r="743" spans="12:14" ht="15.75" customHeight="1" x14ac:dyDescent="0.2">
      <c r="L743" s="309"/>
      <c r="M743" s="310"/>
      <c r="N743" s="310"/>
    </row>
    <row r="744" spans="12:14" ht="15.75" customHeight="1" x14ac:dyDescent="0.2">
      <c r="L744" s="309"/>
      <c r="M744" s="310"/>
      <c r="N744" s="310"/>
    </row>
    <row r="745" spans="12:14" ht="15.75" customHeight="1" x14ac:dyDescent="0.2">
      <c r="L745" s="309"/>
      <c r="M745" s="310"/>
      <c r="N745" s="310"/>
    </row>
    <row r="746" spans="12:14" ht="15.75" customHeight="1" x14ac:dyDescent="0.2">
      <c r="L746" s="309"/>
      <c r="M746" s="310"/>
      <c r="N746" s="310"/>
    </row>
    <row r="747" spans="12:14" ht="15.75" customHeight="1" x14ac:dyDescent="0.2">
      <c r="L747" s="309"/>
      <c r="M747" s="310"/>
      <c r="N747" s="310"/>
    </row>
    <row r="748" spans="12:14" ht="15.75" customHeight="1" x14ac:dyDescent="0.2">
      <c r="L748" s="309"/>
      <c r="M748" s="310"/>
      <c r="N748" s="310"/>
    </row>
    <row r="749" spans="12:14" ht="15.75" customHeight="1" x14ac:dyDescent="0.2">
      <c r="L749" s="309"/>
      <c r="M749" s="310"/>
      <c r="N749" s="310"/>
    </row>
    <row r="750" spans="12:14" ht="15.75" customHeight="1" x14ac:dyDescent="0.2">
      <c r="L750" s="309"/>
      <c r="M750" s="310"/>
      <c r="N750" s="310"/>
    </row>
    <row r="751" spans="12:14" ht="15.75" customHeight="1" x14ac:dyDescent="0.2">
      <c r="L751" s="309"/>
      <c r="M751" s="310"/>
      <c r="N751" s="310"/>
    </row>
    <row r="752" spans="12:14" ht="15.75" customHeight="1" x14ac:dyDescent="0.2">
      <c r="L752" s="309"/>
      <c r="M752" s="310"/>
      <c r="N752" s="310"/>
    </row>
    <row r="753" spans="12:14" ht="15.75" customHeight="1" x14ac:dyDescent="0.2">
      <c r="L753" s="309"/>
      <c r="M753" s="310"/>
      <c r="N753" s="310"/>
    </row>
    <row r="754" spans="12:14" ht="15.75" customHeight="1" x14ac:dyDescent="0.2">
      <c r="L754" s="309"/>
      <c r="M754" s="310"/>
      <c r="N754" s="310"/>
    </row>
    <row r="755" spans="12:14" ht="15.75" customHeight="1" x14ac:dyDescent="0.2">
      <c r="L755" s="309"/>
      <c r="M755" s="310"/>
      <c r="N755" s="310"/>
    </row>
    <row r="756" spans="12:14" ht="15.75" customHeight="1" x14ac:dyDescent="0.2">
      <c r="L756" s="309"/>
      <c r="M756" s="310"/>
      <c r="N756" s="310"/>
    </row>
    <row r="757" spans="12:14" ht="15.75" customHeight="1" x14ac:dyDescent="0.2">
      <c r="L757" s="309"/>
      <c r="M757" s="310"/>
      <c r="N757" s="310"/>
    </row>
    <row r="758" spans="12:14" ht="15.75" customHeight="1" x14ac:dyDescent="0.2">
      <c r="L758" s="309"/>
      <c r="M758" s="310"/>
      <c r="N758" s="310"/>
    </row>
    <row r="759" spans="12:14" ht="15.75" customHeight="1" x14ac:dyDescent="0.2">
      <c r="L759" s="309"/>
      <c r="M759" s="310"/>
      <c r="N759" s="310"/>
    </row>
    <row r="760" spans="12:14" ht="15.75" customHeight="1" x14ac:dyDescent="0.2">
      <c r="L760" s="309"/>
      <c r="M760" s="310"/>
      <c r="N760" s="310"/>
    </row>
    <row r="761" spans="12:14" ht="15.75" customHeight="1" x14ac:dyDescent="0.2">
      <c r="L761" s="309"/>
      <c r="M761" s="310"/>
      <c r="N761" s="310"/>
    </row>
    <row r="762" spans="12:14" ht="15.75" customHeight="1" x14ac:dyDescent="0.2">
      <c r="L762" s="309"/>
      <c r="M762" s="310"/>
      <c r="N762" s="310"/>
    </row>
    <row r="763" spans="12:14" ht="15.75" customHeight="1" x14ac:dyDescent="0.2">
      <c r="L763" s="309"/>
      <c r="M763" s="310"/>
      <c r="N763" s="310"/>
    </row>
    <row r="764" spans="12:14" ht="15.75" customHeight="1" x14ac:dyDescent="0.2">
      <c r="L764" s="309"/>
      <c r="M764" s="310"/>
      <c r="N764" s="310"/>
    </row>
    <row r="765" spans="12:14" ht="15.75" customHeight="1" x14ac:dyDescent="0.2">
      <c r="L765" s="309"/>
      <c r="M765" s="310"/>
      <c r="N765" s="310"/>
    </row>
    <row r="766" spans="12:14" ht="15.75" customHeight="1" x14ac:dyDescent="0.2">
      <c r="L766" s="309"/>
      <c r="M766" s="310"/>
      <c r="N766" s="310"/>
    </row>
    <row r="767" spans="12:14" ht="15.75" customHeight="1" x14ac:dyDescent="0.2">
      <c r="L767" s="309"/>
      <c r="M767" s="310"/>
      <c r="N767" s="310"/>
    </row>
    <row r="768" spans="12:14" ht="15.75" customHeight="1" x14ac:dyDescent="0.2">
      <c r="L768" s="309"/>
      <c r="M768" s="310"/>
      <c r="N768" s="310"/>
    </row>
    <row r="769" spans="12:14" ht="15.75" customHeight="1" x14ac:dyDescent="0.2">
      <c r="L769" s="309"/>
      <c r="M769" s="310"/>
      <c r="N769" s="310"/>
    </row>
    <row r="770" spans="12:14" ht="15.75" customHeight="1" x14ac:dyDescent="0.2">
      <c r="L770" s="309"/>
      <c r="M770" s="310"/>
      <c r="N770" s="310"/>
    </row>
    <row r="771" spans="12:14" ht="15.75" customHeight="1" x14ac:dyDescent="0.2">
      <c r="L771" s="309"/>
      <c r="M771" s="310"/>
      <c r="N771" s="310"/>
    </row>
    <row r="772" spans="12:14" ht="15.75" customHeight="1" x14ac:dyDescent="0.2">
      <c r="L772" s="309"/>
      <c r="M772" s="310"/>
      <c r="N772" s="310"/>
    </row>
    <row r="773" spans="12:14" ht="15.75" customHeight="1" x14ac:dyDescent="0.2">
      <c r="L773" s="309"/>
      <c r="M773" s="310"/>
      <c r="N773" s="310"/>
    </row>
    <row r="774" spans="12:14" ht="15.75" customHeight="1" x14ac:dyDescent="0.2">
      <c r="L774" s="309"/>
      <c r="M774" s="310"/>
      <c r="N774" s="310"/>
    </row>
    <row r="775" spans="12:14" ht="15.75" customHeight="1" x14ac:dyDescent="0.2">
      <c r="L775" s="309"/>
      <c r="M775" s="310"/>
      <c r="N775" s="310"/>
    </row>
    <row r="776" spans="12:14" ht="15.75" customHeight="1" x14ac:dyDescent="0.2">
      <c r="L776" s="309"/>
      <c r="M776" s="310"/>
      <c r="N776" s="310"/>
    </row>
    <row r="777" spans="12:14" ht="15.75" customHeight="1" x14ac:dyDescent="0.2">
      <c r="L777" s="309"/>
      <c r="M777" s="310"/>
      <c r="N777" s="310"/>
    </row>
    <row r="778" spans="12:14" ht="15.75" customHeight="1" x14ac:dyDescent="0.2">
      <c r="L778" s="309"/>
      <c r="M778" s="310"/>
      <c r="N778" s="310"/>
    </row>
    <row r="779" spans="12:14" ht="15.75" customHeight="1" x14ac:dyDescent="0.2">
      <c r="L779" s="309"/>
      <c r="M779" s="310"/>
      <c r="N779" s="310"/>
    </row>
    <row r="780" spans="12:14" ht="15.75" customHeight="1" x14ac:dyDescent="0.2">
      <c r="L780" s="309"/>
      <c r="M780" s="310"/>
      <c r="N780" s="310"/>
    </row>
    <row r="781" spans="12:14" ht="15.75" customHeight="1" x14ac:dyDescent="0.2">
      <c r="L781" s="309"/>
      <c r="M781" s="310"/>
      <c r="N781" s="310"/>
    </row>
    <row r="782" spans="12:14" ht="15.75" customHeight="1" x14ac:dyDescent="0.2">
      <c r="L782" s="309"/>
      <c r="M782" s="310"/>
      <c r="N782" s="310"/>
    </row>
    <row r="783" spans="12:14" ht="15.75" customHeight="1" x14ac:dyDescent="0.2">
      <c r="L783" s="309"/>
      <c r="M783" s="310"/>
      <c r="N783" s="310"/>
    </row>
    <row r="784" spans="12:14" ht="15.75" customHeight="1" x14ac:dyDescent="0.2">
      <c r="L784" s="309"/>
      <c r="M784" s="310"/>
      <c r="N784" s="310"/>
    </row>
    <row r="785" spans="12:14" ht="15.75" customHeight="1" x14ac:dyDescent="0.2">
      <c r="L785" s="309"/>
      <c r="M785" s="310"/>
      <c r="N785" s="310"/>
    </row>
    <row r="786" spans="12:14" ht="15.75" customHeight="1" x14ac:dyDescent="0.2">
      <c r="L786" s="309"/>
      <c r="M786" s="310"/>
      <c r="N786" s="310"/>
    </row>
    <row r="787" spans="12:14" ht="15.75" customHeight="1" x14ac:dyDescent="0.2">
      <c r="L787" s="309"/>
      <c r="M787" s="310"/>
      <c r="N787" s="310"/>
    </row>
    <row r="788" spans="12:14" ht="15.75" customHeight="1" x14ac:dyDescent="0.2">
      <c r="L788" s="309"/>
      <c r="M788" s="310"/>
      <c r="N788" s="310"/>
    </row>
    <row r="789" spans="12:14" ht="15.75" customHeight="1" x14ac:dyDescent="0.2">
      <c r="L789" s="309"/>
      <c r="M789" s="310"/>
      <c r="N789" s="310"/>
    </row>
    <row r="790" spans="12:14" ht="15.75" customHeight="1" x14ac:dyDescent="0.2">
      <c r="L790" s="309"/>
      <c r="M790" s="310"/>
      <c r="N790" s="310"/>
    </row>
    <row r="791" spans="12:14" ht="15.75" customHeight="1" x14ac:dyDescent="0.2">
      <c r="L791" s="309"/>
      <c r="M791" s="310"/>
      <c r="N791" s="310"/>
    </row>
    <row r="792" spans="12:14" ht="15.75" customHeight="1" x14ac:dyDescent="0.2">
      <c r="L792" s="309"/>
      <c r="M792" s="310"/>
      <c r="N792" s="310"/>
    </row>
    <row r="793" spans="12:14" ht="15.75" customHeight="1" x14ac:dyDescent="0.2">
      <c r="L793" s="309"/>
      <c r="M793" s="310"/>
      <c r="N793" s="310"/>
    </row>
    <row r="794" spans="12:14" ht="15.75" customHeight="1" x14ac:dyDescent="0.2">
      <c r="L794" s="309"/>
      <c r="M794" s="310"/>
      <c r="N794" s="310"/>
    </row>
    <row r="795" spans="12:14" ht="15.75" customHeight="1" x14ac:dyDescent="0.2">
      <c r="L795" s="309"/>
      <c r="M795" s="310"/>
      <c r="N795" s="310"/>
    </row>
    <row r="796" spans="12:14" ht="15.75" customHeight="1" x14ac:dyDescent="0.2">
      <c r="L796" s="309"/>
      <c r="M796" s="310"/>
      <c r="N796" s="310"/>
    </row>
    <row r="797" spans="12:14" ht="15.75" customHeight="1" x14ac:dyDescent="0.2">
      <c r="L797" s="309"/>
      <c r="M797" s="310"/>
      <c r="N797" s="310"/>
    </row>
    <row r="798" spans="12:14" ht="15.75" customHeight="1" x14ac:dyDescent="0.2">
      <c r="L798" s="309"/>
      <c r="M798" s="310"/>
      <c r="N798" s="310"/>
    </row>
    <row r="799" spans="12:14" ht="15.75" customHeight="1" x14ac:dyDescent="0.2">
      <c r="L799" s="309"/>
      <c r="M799" s="310"/>
      <c r="N799" s="310"/>
    </row>
    <row r="800" spans="12:14" ht="15.75" customHeight="1" x14ac:dyDescent="0.2">
      <c r="L800" s="309"/>
      <c r="M800" s="310"/>
      <c r="N800" s="310"/>
    </row>
    <row r="801" spans="12:14" ht="15.75" customHeight="1" x14ac:dyDescent="0.2">
      <c r="L801" s="309"/>
      <c r="M801" s="310"/>
      <c r="N801" s="310"/>
    </row>
    <row r="802" spans="12:14" ht="15.75" customHeight="1" x14ac:dyDescent="0.2">
      <c r="L802" s="309"/>
      <c r="M802" s="310"/>
      <c r="N802" s="310"/>
    </row>
    <row r="803" spans="12:14" ht="15.75" customHeight="1" x14ac:dyDescent="0.2">
      <c r="L803" s="309"/>
      <c r="M803" s="310"/>
      <c r="N803" s="310"/>
    </row>
    <row r="804" spans="12:14" ht="15.75" customHeight="1" x14ac:dyDescent="0.2">
      <c r="L804" s="309"/>
      <c r="M804" s="310"/>
      <c r="N804" s="310"/>
    </row>
    <row r="805" spans="12:14" ht="15.75" customHeight="1" x14ac:dyDescent="0.2">
      <c r="L805" s="309"/>
      <c r="M805" s="310"/>
      <c r="N805" s="310"/>
    </row>
    <row r="806" spans="12:14" ht="15.75" customHeight="1" x14ac:dyDescent="0.2">
      <c r="L806" s="309"/>
      <c r="M806" s="310"/>
      <c r="N806" s="310"/>
    </row>
    <row r="807" spans="12:14" ht="15.75" customHeight="1" x14ac:dyDescent="0.2">
      <c r="L807" s="309"/>
      <c r="M807" s="310"/>
      <c r="N807" s="310"/>
    </row>
    <row r="808" spans="12:14" ht="15.75" customHeight="1" x14ac:dyDescent="0.2">
      <c r="L808" s="309"/>
      <c r="M808" s="310"/>
      <c r="N808" s="310"/>
    </row>
    <row r="809" spans="12:14" ht="15.75" customHeight="1" x14ac:dyDescent="0.2">
      <c r="L809" s="309"/>
      <c r="M809" s="310"/>
      <c r="N809" s="310"/>
    </row>
    <row r="810" spans="12:14" ht="15.75" customHeight="1" x14ac:dyDescent="0.2">
      <c r="L810" s="309"/>
      <c r="M810" s="310"/>
      <c r="N810" s="310"/>
    </row>
    <row r="811" spans="12:14" ht="15.75" customHeight="1" x14ac:dyDescent="0.2">
      <c r="L811" s="309"/>
      <c r="M811" s="310"/>
      <c r="N811" s="310"/>
    </row>
    <row r="812" spans="12:14" ht="15.75" customHeight="1" x14ac:dyDescent="0.2">
      <c r="L812" s="309"/>
      <c r="M812" s="310"/>
      <c r="N812" s="310"/>
    </row>
    <row r="813" spans="12:14" ht="15.75" customHeight="1" x14ac:dyDescent="0.2">
      <c r="L813" s="309"/>
      <c r="M813" s="310"/>
      <c r="N813" s="310"/>
    </row>
    <row r="814" spans="12:14" ht="15.75" customHeight="1" x14ac:dyDescent="0.2">
      <c r="L814" s="309"/>
      <c r="M814" s="310"/>
      <c r="N814" s="310"/>
    </row>
    <row r="815" spans="12:14" ht="15.75" customHeight="1" x14ac:dyDescent="0.2">
      <c r="L815" s="309"/>
      <c r="M815" s="310"/>
      <c r="N815" s="310"/>
    </row>
    <row r="816" spans="12:14" ht="15.75" customHeight="1" x14ac:dyDescent="0.2">
      <c r="L816" s="309"/>
      <c r="M816" s="310"/>
      <c r="N816" s="310"/>
    </row>
    <row r="817" spans="12:14" ht="15.75" customHeight="1" x14ac:dyDescent="0.2">
      <c r="L817" s="309"/>
      <c r="M817" s="310"/>
      <c r="N817" s="310"/>
    </row>
    <row r="818" spans="12:14" ht="15.75" customHeight="1" x14ac:dyDescent="0.2">
      <c r="L818" s="309"/>
      <c r="M818" s="310"/>
      <c r="N818" s="310"/>
    </row>
    <row r="819" spans="12:14" ht="15.75" customHeight="1" x14ac:dyDescent="0.2">
      <c r="L819" s="309"/>
      <c r="M819" s="310"/>
      <c r="N819" s="310"/>
    </row>
    <row r="820" spans="12:14" ht="15.75" customHeight="1" x14ac:dyDescent="0.2">
      <c r="L820" s="309"/>
      <c r="M820" s="310"/>
      <c r="N820" s="310"/>
    </row>
    <row r="821" spans="12:14" ht="15.75" customHeight="1" x14ac:dyDescent="0.2">
      <c r="L821" s="309"/>
      <c r="M821" s="310"/>
      <c r="N821" s="310"/>
    </row>
    <row r="822" spans="12:14" ht="15.75" customHeight="1" x14ac:dyDescent="0.2">
      <c r="L822" s="309"/>
      <c r="M822" s="310"/>
      <c r="N822" s="310"/>
    </row>
    <row r="823" spans="12:14" ht="15.75" customHeight="1" x14ac:dyDescent="0.2">
      <c r="L823" s="309"/>
      <c r="M823" s="310"/>
      <c r="N823" s="310"/>
    </row>
    <row r="824" spans="12:14" ht="15.75" customHeight="1" x14ac:dyDescent="0.2">
      <c r="L824" s="309"/>
      <c r="M824" s="310"/>
      <c r="N824" s="310"/>
    </row>
    <row r="825" spans="12:14" ht="15.75" customHeight="1" x14ac:dyDescent="0.2">
      <c r="L825" s="309"/>
      <c r="M825" s="310"/>
      <c r="N825" s="310"/>
    </row>
    <row r="826" spans="12:14" ht="15.75" customHeight="1" x14ac:dyDescent="0.2">
      <c r="L826" s="309"/>
      <c r="M826" s="310"/>
      <c r="N826" s="310"/>
    </row>
    <row r="827" spans="12:14" ht="15.75" customHeight="1" x14ac:dyDescent="0.2">
      <c r="L827" s="309"/>
      <c r="M827" s="310"/>
      <c r="N827" s="310"/>
    </row>
    <row r="828" spans="12:14" ht="15.75" customHeight="1" x14ac:dyDescent="0.2">
      <c r="L828" s="309"/>
      <c r="M828" s="310"/>
      <c r="N828" s="310"/>
    </row>
    <row r="829" spans="12:14" ht="15.75" customHeight="1" x14ac:dyDescent="0.2">
      <c r="L829" s="309"/>
      <c r="M829" s="310"/>
      <c r="N829" s="310"/>
    </row>
    <row r="830" spans="12:14" ht="15.75" customHeight="1" x14ac:dyDescent="0.2">
      <c r="L830" s="309"/>
      <c r="M830" s="310"/>
      <c r="N830" s="310"/>
    </row>
    <row r="831" spans="12:14" ht="15.75" customHeight="1" x14ac:dyDescent="0.2">
      <c r="L831" s="309"/>
      <c r="M831" s="310"/>
      <c r="N831" s="310"/>
    </row>
    <row r="832" spans="12:14" ht="15.75" customHeight="1" x14ac:dyDescent="0.2">
      <c r="L832" s="309"/>
      <c r="M832" s="310"/>
      <c r="N832" s="310"/>
    </row>
    <row r="833" spans="12:14" ht="15.75" customHeight="1" x14ac:dyDescent="0.2">
      <c r="L833" s="309"/>
      <c r="M833" s="310"/>
      <c r="N833" s="310"/>
    </row>
    <row r="834" spans="12:14" ht="15.75" customHeight="1" x14ac:dyDescent="0.2">
      <c r="L834" s="309"/>
      <c r="M834" s="310"/>
      <c r="N834" s="310"/>
    </row>
    <row r="835" spans="12:14" ht="15.75" customHeight="1" x14ac:dyDescent="0.2">
      <c r="L835" s="309"/>
      <c r="M835" s="310"/>
      <c r="N835" s="310"/>
    </row>
    <row r="836" spans="12:14" ht="15.75" customHeight="1" x14ac:dyDescent="0.2">
      <c r="L836" s="309"/>
      <c r="M836" s="310"/>
      <c r="N836" s="310"/>
    </row>
    <row r="837" spans="12:14" ht="15.75" customHeight="1" x14ac:dyDescent="0.2">
      <c r="L837" s="309"/>
      <c r="M837" s="310"/>
      <c r="N837" s="310"/>
    </row>
    <row r="838" spans="12:14" ht="15.75" customHeight="1" x14ac:dyDescent="0.2">
      <c r="L838" s="309"/>
      <c r="M838" s="310"/>
      <c r="N838" s="310"/>
    </row>
    <row r="839" spans="12:14" ht="15.75" customHeight="1" x14ac:dyDescent="0.2">
      <c r="L839" s="309"/>
      <c r="M839" s="310"/>
      <c r="N839" s="310"/>
    </row>
    <row r="840" spans="12:14" ht="15.75" customHeight="1" x14ac:dyDescent="0.2">
      <c r="L840" s="309"/>
      <c r="M840" s="310"/>
      <c r="N840" s="310"/>
    </row>
    <row r="841" spans="12:14" ht="15.75" customHeight="1" x14ac:dyDescent="0.2">
      <c r="L841" s="309"/>
      <c r="M841" s="310"/>
      <c r="N841" s="310"/>
    </row>
    <row r="842" spans="12:14" ht="15.75" customHeight="1" x14ac:dyDescent="0.2">
      <c r="L842" s="309"/>
      <c r="M842" s="310"/>
      <c r="N842" s="310"/>
    </row>
    <row r="843" spans="12:14" ht="15.75" customHeight="1" x14ac:dyDescent="0.2">
      <c r="L843" s="309"/>
      <c r="M843" s="310"/>
      <c r="N843" s="310"/>
    </row>
    <row r="844" spans="12:14" ht="15.75" customHeight="1" x14ac:dyDescent="0.2">
      <c r="L844" s="309"/>
      <c r="M844" s="310"/>
      <c r="N844" s="310"/>
    </row>
    <row r="845" spans="12:14" ht="15.75" customHeight="1" x14ac:dyDescent="0.2">
      <c r="L845" s="309"/>
      <c r="M845" s="310"/>
      <c r="N845" s="310"/>
    </row>
    <row r="846" spans="12:14" ht="15.75" customHeight="1" x14ac:dyDescent="0.2">
      <c r="L846" s="309"/>
      <c r="M846" s="310"/>
      <c r="N846" s="310"/>
    </row>
    <row r="847" spans="12:14" ht="15.75" customHeight="1" x14ac:dyDescent="0.2">
      <c r="L847" s="309"/>
      <c r="M847" s="310"/>
      <c r="N847" s="310"/>
    </row>
    <row r="848" spans="12:14" ht="15.75" customHeight="1" x14ac:dyDescent="0.2">
      <c r="L848" s="309"/>
      <c r="M848" s="310"/>
      <c r="N848" s="310"/>
    </row>
    <row r="849" spans="12:14" ht="15.75" customHeight="1" x14ac:dyDescent="0.2">
      <c r="L849" s="309"/>
      <c r="M849" s="310"/>
      <c r="N849" s="310"/>
    </row>
    <row r="850" spans="12:14" ht="15.75" customHeight="1" x14ac:dyDescent="0.2">
      <c r="L850" s="309"/>
      <c r="M850" s="310"/>
      <c r="N850" s="310"/>
    </row>
    <row r="851" spans="12:14" ht="15.75" customHeight="1" x14ac:dyDescent="0.2">
      <c r="L851" s="309"/>
      <c r="M851" s="310"/>
      <c r="N851" s="310"/>
    </row>
    <row r="852" spans="12:14" ht="15.75" customHeight="1" x14ac:dyDescent="0.2">
      <c r="L852" s="309"/>
      <c r="M852" s="310"/>
      <c r="N852" s="310"/>
    </row>
    <row r="853" spans="12:14" ht="15.75" customHeight="1" x14ac:dyDescent="0.2">
      <c r="L853" s="309"/>
      <c r="M853" s="310"/>
      <c r="N853" s="310"/>
    </row>
    <row r="854" spans="12:14" ht="15.75" customHeight="1" x14ac:dyDescent="0.2">
      <c r="L854" s="309"/>
      <c r="M854" s="310"/>
      <c r="N854" s="310"/>
    </row>
    <row r="855" spans="12:14" ht="15.75" customHeight="1" x14ac:dyDescent="0.2">
      <c r="L855" s="309"/>
      <c r="M855" s="310"/>
      <c r="N855" s="310"/>
    </row>
    <row r="856" spans="12:14" ht="15.75" customHeight="1" x14ac:dyDescent="0.2">
      <c r="L856" s="309"/>
      <c r="M856" s="310"/>
      <c r="N856" s="310"/>
    </row>
    <row r="857" spans="12:14" ht="15.75" customHeight="1" x14ac:dyDescent="0.2">
      <c r="L857" s="309"/>
      <c r="M857" s="310"/>
      <c r="N857" s="310"/>
    </row>
    <row r="858" spans="12:14" ht="15.75" customHeight="1" x14ac:dyDescent="0.2">
      <c r="L858" s="309"/>
      <c r="M858" s="310"/>
      <c r="N858" s="310"/>
    </row>
    <row r="859" spans="12:14" ht="15.75" customHeight="1" x14ac:dyDescent="0.2">
      <c r="L859" s="309"/>
      <c r="M859" s="310"/>
      <c r="N859" s="310"/>
    </row>
    <row r="860" spans="12:14" ht="15.75" customHeight="1" x14ac:dyDescent="0.2">
      <c r="L860" s="309"/>
      <c r="M860" s="310"/>
      <c r="N860" s="310"/>
    </row>
    <row r="861" spans="12:14" ht="15.75" customHeight="1" x14ac:dyDescent="0.2">
      <c r="L861" s="309"/>
      <c r="M861" s="310"/>
      <c r="N861" s="310"/>
    </row>
    <row r="862" spans="12:14" ht="15.75" customHeight="1" x14ac:dyDescent="0.2">
      <c r="L862" s="309"/>
      <c r="M862" s="310"/>
      <c r="N862" s="310"/>
    </row>
    <row r="863" spans="12:14" ht="15.75" customHeight="1" x14ac:dyDescent="0.2">
      <c r="L863" s="309"/>
      <c r="M863" s="310"/>
      <c r="N863" s="310"/>
    </row>
    <row r="864" spans="12:14" ht="15.75" customHeight="1" x14ac:dyDescent="0.2">
      <c r="L864" s="309"/>
      <c r="M864" s="310"/>
      <c r="N864" s="310"/>
    </row>
    <row r="865" spans="12:14" ht="15.75" customHeight="1" x14ac:dyDescent="0.2">
      <c r="L865" s="309"/>
      <c r="M865" s="310"/>
      <c r="N865" s="310"/>
    </row>
    <row r="866" spans="12:14" ht="15.75" customHeight="1" x14ac:dyDescent="0.2">
      <c r="L866" s="309"/>
      <c r="M866" s="310"/>
      <c r="N866" s="310"/>
    </row>
    <row r="867" spans="12:14" ht="15.75" customHeight="1" x14ac:dyDescent="0.2">
      <c r="L867" s="309"/>
      <c r="M867" s="310"/>
      <c r="N867" s="310"/>
    </row>
    <row r="868" spans="12:14" ht="15.75" customHeight="1" x14ac:dyDescent="0.2">
      <c r="L868" s="309"/>
      <c r="M868" s="310"/>
      <c r="N868" s="310"/>
    </row>
    <row r="869" spans="12:14" ht="15.75" customHeight="1" x14ac:dyDescent="0.2">
      <c r="L869" s="309"/>
      <c r="M869" s="310"/>
      <c r="N869" s="310"/>
    </row>
    <row r="870" spans="12:14" ht="15.75" customHeight="1" x14ac:dyDescent="0.2">
      <c r="L870" s="309"/>
      <c r="M870" s="310"/>
      <c r="N870" s="310"/>
    </row>
    <row r="871" spans="12:14" ht="15.75" customHeight="1" x14ac:dyDescent="0.2">
      <c r="L871" s="309"/>
      <c r="M871" s="310"/>
      <c r="N871" s="310"/>
    </row>
    <row r="872" spans="12:14" ht="15.75" customHeight="1" x14ac:dyDescent="0.2">
      <c r="L872" s="309"/>
      <c r="M872" s="310"/>
      <c r="N872" s="310"/>
    </row>
    <row r="873" spans="12:14" ht="15.75" customHeight="1" x14ac:dyDescent="0.2">
      <c r="L873" s="309"/>
      <c r="M873" s="310"/>
      <c r="N873" s="310"/>
    </row>
    <row r="874" spans="12:14" ht="15.75" customHeight="1" x14ac:dyDescent="0.2">
      <c r="L874" s="309"/>
      <c r="M874" s="310"/>
      <c r="N874" s="310"/>
    </row>
    <row r="875" spans="12:14" ht="15.75" customHeight="1" x14ac:dyDescent="0.2">
      <c r="L875" s="309"/>
      <c r="M875" s="310"/>
      <c r="N875" s="310"/>
    </row>
    <row r="876" spans="12:14" ht="15.75" customHeight="1" x14ac:dyDescent="0.2">
      <c r="L876" s="309"/>
      <c r="M876" s="310"/>
      <c r="N876" s="310"/>
    </row>
    <row r="877" spans="12:14" ht="15.75" customHeight="1" x14ac:dyDescent="0.2">
      <c r="L877" s="309"/>
      <c r="M877" s="310"/>
      <c r="N877" s="310"/>
    </row>
    <row r="878" spans="12:14" ht="15.75" customHeight="1" x14ac:dyDescent="0.2">
      <c r="L878" s="309"/>
      <c r="M878" s="310"/>
      <c r="N878" s="310"/>
    </row>
    <row r="879" spans="12:14" ht="15.75" customHeight="1" x14ac:dyDescent="0.2">
      <c r="L879" s="309"/>
      <c r="M879" s="310"/>
      <c r="N879" s="310"/>
    </row>
    <row r="880" spans="12:14" ht="15.75" customHeight="1" x14ac:dyDescent="0.2">
      <c r="L880" s="309"/>
      <c r="M880" s="310"/>
      <c r="N880" s="310"/>
    </row>
    <row r="881" spans="12:14" ht="15.75" customHeight="1" x14ac:dyDescent="0.2">
      <c r="L881" s="309"/>
      <c r="M881" s="310"/>
      <c r="N881" s="310"/>
    </row>
    <row r="882" spans="12:14" ht="15.75" customHeight="1" x14ac:dyDescent="0.2">
      <c r="L882" s="309"/>
      <c r="M882" s="310"/>
      <c r="N882" s="310"/>
    </row>
    <row r="883" spans="12:14" ht="15.75" customHeight="1" x14ac:dyDescent="0.2">
      <c r="L883" s="309"/>
      <c r="M883" s="310"/>
      <c r="N883" s="310"/>
    </row>
    <row r="884" spans="12:14" ht="15.75" customHeight="1" x14ac:dyDescent="0.2">
      <c r="L884" s="309"/>
      <c r="M884" s="310"/>
      <c r="N884" s="310"/>
    </row>
    <row r="885" spans="12:14" ht="15.75" customHeight="1" x14ac:dyDescent="0.2">
      <c r="L885" s="309"/>
      <c r="M885" s="310"/>
      <c r="N885" s="310"/>
    </row>
    <row r="886" spans="12:14" ht="15.75" customHeight="1" x14ac:dyDescent="0.2">
      <c r="L886" s="309"/>
      <c r="M886" s="310"/>
      <c r="N886" s="310"/>
    </row>
    <row r="887" spans="12:14" ht="15.75" customHeight="1" x14ac:dyDescent="0.2">
      <c r="L887" s="309"/>
      <c r="M887" s="310"/>
      <c r="N887" s="310"/>
    </row>
    <row r="888" spans="12:14" ht="15.75" customHeight="1" x14ac:dyDescent="0.2">
      <c r="L888" s="309"/>
      <c r="M888" s="310"/>
      <c r="N888" s="310"/>
    </row>
    <row r="889" spans="12:14" ht="15.75" customHeight="1" x14ac:dyDescent="0.2">
      <c r="L889" s="309"/>
      <c r="M889" s="310"/>
      <c r="N889" s="310"/>
    </row>
    <row r="890" spans="12:14" ht="15.75" customHeight="1" x14ac:dyDescent="0.2">
      <c r="L890" s="309"/>
      <c r="M890" s="310"/>
      <c r="N890" s="310"/>
    </row>
    <row r="891" spans="12:14" ht="15.75" customHeight="1" x14ac:dyDescent="0.2">
      <c r="L891" s="309"/>
      <c r="M891" s="310"/>
      <c r="N891" s="310"/>
    </row>
    <row r="892" spans="12:14" ht="15.75" customHeight="1" x14ac:dyDescent="0.2">
      <c r="L892" s="309"/>
      <c r="M892" s="310"/>
      <c r="N892" s="310"/>
    </row>
    <row r="893" spans="12:14" ht="15.75" customHeight="1" x14ac:dyDescent="0.2">
      <c r="L893" s="309"/>
      <c r="M893" s="310"/>
      <c r="N893" s="310"/>
    </row>
    <row r="894" spans="12:14" ht="15.75" customHeight="1" x14ac:dyDescent="0.2">
      <c r="L894" s="309"/>
      <c r="M894" s="310"/>
      <c r="N894" s="310"/>
    </row>
    <row r="895" spans="12:14" ht="15.75" customHeight="1" x14ac:dyDescent="0.2">
      <c r="L895" s="309"/>
      <c r="M895" s="310"/>
      <c r="N895" s="310"/>
    </row>
    <row r="896" spans="12:14" ht="15.75" customHeight="1" x14ac:dyDescent="0.2">
      <c r="L896" s="309"/>
      <c r="M896" s="310"/>
      <c r="N896" s="310"/>
    </row>
    <row r="897" spans="12:14" ht="15.75" customHeight="1" x14ac:dyDescent="0.2">
      <c r="L897" s="309"/>
      <c r="M897" s="310"/>
      <c r="N897" s="310"/>
    </row>
    <row r="898" spans="12:14" ht="15.75" customHeight="1" x14ac:dyDescent="0.2">
      <c r="L898" s="309"/>
      <c r="M898" s="310"/>
      <c r="N898" s="310"/>
    </row>
    <row r="899" spans="12:14" ht="15.75" customHeight="1" x14ac:dyDescent="0.2">
      <c r="L899" s="309"/>
      <c r="M899" s="310"/>
      <c r="N899" s="310"/>
    </row>
    <row r="900" spans="12:14" ht="15.75" customHeight="1" x14ac:dyDescent="0.2">
      <c r="L900" s="309"/>
      <c r="M900" s="310"/>
      <c r="N900" s="310"/>
    </row>
    <row r="901" spans="12:14" ht="15.75" customHeight="1" x14ac:dyDescent="0.2">
      <c r="L901" s="309"/>
      <c r="M901" s="310"/>
      <c r="N901" s="310"/>
    </row>
    <row r="902" spans="12:14" ht="15.75" customHeight="1" x14ac:dyDescent="0.2">
      <c r="L902" s="309"/>
      <c r="M902" s="310"/>
      <c r="N902" s="310"/>
    </row>
    <row r="903" spans="12:14" ht="15.75" customHeight="1" x14ac:dyDescent="0.2">
      <c r="L903" s="309"/>
      <c r="M903" s="310"/>
      <c r="N903" s="310"/>
    </row>
    <row r="904" spans="12:14" ht="15.75" customHeight="1" x14ac:dyDescent="0.2">
      <c r="L904" s="309"/>
      <c r="M904" s="310"/>
      <c r="N904" s="310"/>
    </row>
    <row r="905" spans="12:14" ht="15.75" customHeight="1" x14ac:dyDescent="0.2">
      <c r="L905" s="309"/>
      <c r="M905" s="310"/>
      <c r="N905" s="310"/>
    </row>
    <row r="906" spans="12:14" ht="15.75" customHeight="1" x14ac:dyDescent="0.2">
      <c r="L906" s="309"/>
      <c r="M906" s="310"/>
      <c r="N906" s="310"/>
    </row>
    <row r="907" spans="12:14" ht="15.75" customHeight="1" x14ac:dyDescent="0.2">
      <c r="L907" s="309"/>
      <c r="M907" s="310"/>
      <c r="N907" s="310"/>
    </row>
    <row r="908" spans="12:14" ht="15.75" customHeight="1" x14ac:dyDescent="0.2">
      <c r="L908" s="309"/>
      <c r="M908" s="310"/>
      <c r="N908" s="310"/>
    </row>
    <row r="909" spans="12:14" ht="15.75" customHeight="1" x14ac:dyDescent="0.2">
      <c r="L909" s="309"/>
      <c r="M909" s="310"/>
      <c r="N909" s="310"/>
    </row>
    <row r="910" spans="12:14" ht="15.75" customHeight="1" x14ac:dyDescent="0.2">
      <c r="L910" s="309"/>
      <c r="M910" s="310"/>
      <c r="N910" s="310"/>
    </row>
    <row r="911" spans="12:14" ht="15.75" customHeight="1" x14ac:dyDescent="0.2">
      <c r="L911" s="309"/>
      <c r="M911" s="310"/>
      <c r="N911" s="310"/>
    </row>
    <row r="912" spans="12:14" ht="15.75" customHeight="1" x14ac:dyDescent="0.2">
      <c r="L912" s="309"/>
      <c r="M912" s="310"/>
      <c r="N912" s="310"/>
    </row>
    <row r="913" spans="12:14" ht="15.75" customHeight="1" x14ac:dyDescent="0.2">
      <c r="L913" s="309"/>
      <c r="M913" s="310"/>
      <c r="N913" s="310"/>
    </row>
    <row r="914" spans="12:14" ht="15.75" customHeight="1" x14ac:dyDescent="0.2">
      <c r="L914" s="309"/>
      <c r="M914" s="310"/>
      <c r="N914" s="310"/>
    </row>
    <row r="915" spans="12:14" ht="15.75" customHeight="1" x14ac:dyDescent="0.2">
      <c r="L915" s="309"/>
      <c r="M915" s="310"/>
      <c r="N915" s="310"/>
    </row>
    <row r="916" spans="12:14" ht="15.75" customHeight="1" x14ac:dyDescent="0.2">
      <c r="L916" s="309"/>
      <c r="M916" s="310"/>
      <c r="N916" s="310"/>
    </row>
    <row r="917" spans="12:14" ht="15.75" customHeight="1" x14ac:dyDescent="0.2">
      <c r="L917" s="309"/>
      <c r="M917" s="310"/>
      <c r="N917" s="310"/>
    </row>
    <row r="918" spans="12:14" ht="15.75" customHeight="1" x14ac:dyDescent="0.2">
      <c r="L918" s="309"/>
      <c r="M918" s="310"/>
      <c r="N918" s="310"/>
    </row>
    <row r="919" spans="12:14" ht="15.75" customHeight="1" x14ac:dyDescent="0.2">
      <c r="L919" s="309"/>
      <c r="M919" s="310"/>
      <c r="N919" s="310"/>
    </row>
    <row r="920" spans="12:14" ht="15.75" customHeight="1" x14ac:dyDescent="0.2">
      <c r="L920" s="309"/>
      <c r="M920" s="310"/>
      <c r="N920" s="310"/>
    </row>
    <row r="921" spans="12:14" ht="15.75" customHeight="1" x14ac:dyDescent="0.2">
      <c r="L921" s="309"/>
      <c r="M921" s="310"/>
      <c r="N921" s="310"/>
    </row>
    <row r="922" spans="12:14" ht="15.75" customHeight="1" x14ac:dyDescent="0.2">
      <c r="L922" s="309"/>
      <c r="M922" s="310"/>
      <c r="N922" s="310"/>
    </row>
    <row r="923" spans="12:14" ht="15.75" customHeight="1" x14ac:dyDescent="0.2">
      <c r="L923" s="309"/>
      <c r="M923" s="310"/>
      <c r="N923" s="310"/>
    </row>
    <row r="924" spans="12:14" ht="15.75" customHeight="1" x14ac:dyDescent="0.2">
      <c r="L924" s="309"/>
      <c r="M924" s="310"/>
      <c r="N924" s="310"/>
    </row>
    <row r="925" spans="12:14" ht="15.75" customHeight="1" x14ac:dyDescent="0.2">
      <c r="L925" s="309"/>
      <c r="M925" s="310"/>
      <c r="N925" s="310"/>
    </row>
    <row r="926" spans="12:14" ht="15.75" customHeight="1" x14ac:dyDescent="0.2">
      <c r="L926" s="309"/>
      <c r="M926" s="310"/>
      <c r="N926" s="310"/>
    </row>
    <row r="927" spans="12:14" ht="15.75" customHeight="1" x14ac:dyDescent="0.2">
      <c r="L927" s="309"/>
      <c r="M927" s="310"/>
      <c r="N927" s="310"/>
    </row>
    <row r="928" spans="12:14" ht="15.75" customHeight="1" x14ac:dyDescent="0.2">
      <c r="L928" s="309"/>
      <c r="M928" s="310"/>
      <c r="N928" s="310"/>
    </row>
    <row r="929" spans="12:14" ht="15.75" customHeight="1" x14ac:dyDescent="0.2">
      <c r="L929" s="309"/>
      <c r="M929" s="310"/>
      <c r="N929" s="310"/>
    </row>
    <row r="930" spans="12:14" ht="15.75" customHeight="1" x14ac:dyDescent="0.2">
      <c r="L930" s="309"/>
      <c r="M930" s="310"/>
      <c r="N930" s="310"/>
    </row>
    <row r="931" spans="12:14" ht="15.75" customHeight="1" x14ac:dyDescent="0.2">
      <c r="L931" s="309"/>
      <c r="M931" s="310"/>
      <c r="N931" s="310"/>
    </row>
    <row r="932" spans="12:14" ht="15.75" customHeight="1" x14ac:dyDescent="0.2">
      <c r="L932" s="309"/>
      <c r="M932" s="310"/>
      <c r="N932" s="310"/>
    </row>
    <row r="933" spans="12:14" ht="15.75" customHeight="1" x14ac:dyDescent="0.2">
      <c r="L933" s="309"/>
      <c r="M933" s="310"/>
      <c r="N933" s="310"/>
    </row>
    <row r="934" spans="12:14" ht="15.75" customHeight="1" x14ac:dyDescent="0.2">
      <c r="L934" s="309"/>
      <c r="M934" s="310"/>
      <c r="N934" s="310"/>
    </row>
    <row r="935" spans="12:14" ht="15.75" customHeight="1" x14ac:dyDescent="0.2">
      <c r="L935" s="309"/>
      <c r="M935" s="310"/>
      <c r="N935" s="310"/>
    </row>
    <row r="936" spans="12:14" ht="15.75" customHeight="1" x14ac:dyDescent="0.2">
      <c r="L936" s="309"/>
      <c r="M936" s="310"/>
      <c r="N936" s="310"/>
    </row>
    <row r="937" spans="12:14" ht="15.75" customHeight="1" x14ac:dyDescent="0.2">
      <c r="L937" s="309"/>
      <c r="M937" s="310"/>
      <c r="N937" s="310"/>
    </row>
    <row r="938" spans="12:14" ht="15.75" customHeight="1" x14ac:dyDescent="0.2">
      <c r="L938" s="309"/>
      <c r="M938" s="310"/>
      <c r="N938" s="310"/>
    </row>
    <row r="939" spans="12:14" ht="15.75" customHeight="1" x14ac:dyDescent="0.2">
      <c r="L939" s="309"/>
      <c r="M939" s="310"/>
      <c r="N939" s="310"/>
    </row>
    <row r="940" spans="12:14" ht="15.75" customHeight="1" x14ac:dyDescent="0.2">
      <c r="L940" s="309"/>
      <c r="M940" s="310"/>
      <c r="N940" s="310"/>
    </row>
    <row r="941" spans="12:14" ht="15.75" customHeight="1" x14ac:dyDescent="0.2">
      <c r="L941" s="309"/>
      <c r="M941" s="310"/>
      <c r="N941" s="310"/>
    </row>
    <row r="942" spans="12:14" ht="15.75" customHeight="1" x14ac:dyDescent="0.2">
      <c r="L942" s="309"/>
      <c r="M942" s="310"/>
      <c r="N942" s="310"/>
    </row>
    <row r="943" spans="12:14" ht="15.75" customHeight="1" x14ac:dyDescent="0.2">
      <c r="L943" s="309"/>
      <c r="M943" s="310"/>
      <c r="N943" s="310"/>
    </row>
    <row r="944" spans="12:14" ht="15.75" customHeight="1" x14ac:dyDescent="0.2">
      <c r="L944" s="309"/>
      <c r="M944" s="310"/>
      <c r="N944" s="310"/>
    </row>
    <row r="945" spans="12:14" ht="15.75" customHeight="1" x14ac:dyDescent="0.2">
      <c r="L945" s="309"/>
      <c r="M945" s="310"/>
      <c r="N945" s="310"/>
    </row>
    <row r="946" spans="12:14" ht="15.75" customHeight="1" x14ac:dyDescent="0.2">
      <c r="L946" s="309"/>
      <c r="M946" s="310"/>
      <c r="N946" s="310"/>
    </row>
    <row r="947" spans="12:14" ht="15.75" customHeight="1" x14ac:dyDescent="0.2">
      <c r="L947" s="309"/>
      <c r="M947" s="310"/>
      <c r="N947" s="310"/>
    </row>
    <row r="948" spans="12:14" ht="15.75" customHeight="1" x14ac:dyDescent="0.2">
      <c r="L948" s="309"/>
      <c r="M948" s="310"/>
      <c r="N948" s="310"/>
    </row>
    <row r="949" spans="12:14" ht="15.75" customHeight="1" x14ac:dyDescent="0.2">
      <c r="L949" s="309"/>
      <c r="M949" s="310"/>
      <c r="N949" s="310"/>
    </row>
    <row r="950" spans="12:14" ht="15.75" customHeight="1" x14ac:dyDescent="0.2">
      <c r="L950" s="309"/>
      <c r="M950" s="310"/>
      <c r="N950" s="310"/>
    </row>
    <row r="951" spans="12:14" ht="15.75" customHeight="1" x14ac:dyDescent="0.2">
      <c r="L951" s="309"/>
      <c r="M951" s="310"/>
      <c r="N951" s="310"/>
    </row>
    <row r="952" spans="12:14" ht="15.75" customHeight="1" x14ac:dyDescent="0.2">
      <c r="L952" s="309"/>
      <c r="M952" s="310"/>
      <c r="N952" s="310"/>
    </row>
    <row r="953" spans="12:14" ht="15.75" customHeight="1" x14ac:dyDescent="0.2">
      <c r="L953" s="309"/>
      <c r="M953" s="310"/>
      <c r="N953" s="310"/>
    </row>
    <row r="954" spans="12:14" ht="15.75" customHeight="1" x14ac:dyDescent="0.2">
      <c r="L954" s="309"/>
      <c r="M954" s="310"/>
      <c r="N954" s="310"/>
    </row>
    <row r="955" spans="12:14" ht="15.75" customHeight="1" x14ac:dyDescent="0.2">
      <c r="L955" s="309"/>
      <c r="M955" s="310"/>
      <c r="N955" s="310"/>
    </row>
    <row r="956" spans="12:14" ht="15.75" customHeight="1" x14ac:dyDescent="0.2">
      <c r="L956" s="309"/>
      <c r="M956" s="310"/>
      <c r="N956" s="310"/>
    </row>
    <row r="957" spans="12:14" ht="15.75" customHeight="1" x14ac:dyDescent="0.2">
      <c r="L957" s="309"/>
      <c r="M957" s="310"/>
      <c r="N957" s="310"/>
    </row>
    <row r="958" spans="12:14" ht="15.75" customHeight="1" x14ac:dyDescent="0.2">
      <c r="L958" s="309"/>
      <c r="M958" s="310"/>
      <c r="N958" s="310"/>
    </row>
    <row r="959" spans="12:14" ht="15.75" customHeight="1" x14ac:dyDescent="0.2">
      <c r="L959" s="309"/>
      <c r="M959" s="310"/>
      <c r="N959" s="310"/>
    </row>
    <row r="960" spans="12:14" ht="15.75" customHeight="1" x14ac:dyDescent="0.2">
      <c r="L960" s="309"/>
      <c r="M960" s="310"/>
      <c r="N960" s="310"/>
    </row>
    <row r="961" spans="12:14" ht="15.75" customHeight="1" x14ac:dyDescent="0.2">
      <c r="L961" s="309"/>
      <c r="M961" s="310"/>
      <c r="N961" s="310"/>
    </row>
    <row r="962" spans="12:14" ht="15.75" customHeight="1" x14ac:dyDescent="0.2">
      <c r="L962" s="309"/>
      <c r="M962" s="310"/>
      <c r="N962" s="310"/>
    </row>
    <row r="963" spans="12:14" ht="15.75" customHeight="1" x14ac:dyDescent="0.2">
      <c r="L963" s="309"/>
      <c r="M963" s="310"/>
      <c r="N963" s="310"/>
    </row>
    <row r="964" spans="12:14" ht="15.75" customHeight="1" x14ac:dyDescent="0.2">
      <c r="L964" s="309"/>
      <c r="M964" s="310"/>
      <c r="N964" s="310"/>
    </row>
    <row r="965" spans="12:14" ht="15.75" customHeight="1" x14ac:dyDescent="0.2">
      <c r="L965" s="309"/>
      <c r="M965" s="310"/>
      <c r="N965" s="310"/>
    </row>
    <row r="966" spans="12:14" ht="15.75" customHeight="1" x14ac:dyDescent="0.2">
      <c r="L966" s="309"/>
      <c r="M966" s="310"/>
      <c r="N966" s="310"/>
    </row>
    <row r="967" spans="12:14" ht="15.75" customHeight="1" x14ac:dyDescent="0.2">
      <c r="L967" s="309"/>
      <c r="M967" s="310"/>
      <c r="N967" s="310"/>
    </row>
    <row r="968" spans="12:14" ht="15.75" customHeight="1" x14ac:dyDescent="0.2">
      <c r="L968" s="309"/>
      <c r="M968" s="310"/>
      <c r="N968" s="310"/>
    </row>
    <row r="969" spans="12:14" ht="15.75" customHeight="1" x14ac:dyDescent="0.2">
      <c r="L969" s="309"/>
      <c r="M969" s="310"/>
      <c r="N969" s="310"/>
    </row>
    <row r="970" spans="12:14" ht="15.75" customHeight="1" x14ac:dyDescent="0.2">
      <c r="L970" s="309"/>
      <c r="M970" s="310"/>
      <c r="N970" s="310"/>
    </row>
    <row r="971" spans="12:14" ht="15.75" customHeight="1" x14ac:dyDescent="0.2">
      <c r="L971" s="309"/>
      <c r="M971" s="310"/>
      <c r="N971" s="310"/>
    </row>
    <row r="972" spans="12:14" ht="15.75" customHeight="1" x14ac:dyDescent="0.2">
      <c r="L972" s="309"/>
      <c r="M972" s="310"/>
      <c r="N972" s="310"/>
    </row>
    <row r="973" spans="12:14" ht="15.75" customHeight="1" x14ac:dyDescent="0.2">
      <c r="L973" s="309"/>
      <c r="M973" s="310"/>
      <c r="N973" s="310"/>
    </row>
    <row r="974" spans="12:14" ht="15.75" customHeight="1" x14ac:dyDescent="0.2">
      <c r="L974" s="309"/>
      <c r="M974" s="310"/>
      <c r="N974" s="310"/>
    </row>
    <row r="975" spans="12:14" ht="15.75" customHeight="1" x14ac:dyDescent="0.2">
      <c r="L975" s="309"/>
      <c r="M975" s="310"/>
      <c r="N975" s="310"/>
    </row>
    <row r="976" spans="12:14" ht="15.75" customHeight="1" x14ac:dyDescent="0.2">
      <c r="L976" s="309"/>
      <c r="M976" s="310"/>
      <c r="N976" s="310"/>
    </row>
    <row r="977" spans="12:14" ht="15.75" customHeight="1" x14ac:dyDescent="0.2">
      <c r="L977" s="309"/>
      <c r="M977" s="310"/>
      <c r="N977" s="310"/>
    </row>
    <row r="978" spans="12:14" ht="15.75" customHeight="1" x14ac:dyDescent="0.2">
      <c r="L978" s="309"/>
      <c r="M978" s="310"/>
      <c r="N978" s="310"/>
    </row>
    <row r="979" spans="12:14" ht="15.75" customHeight="1" x14ac:dyDescent="0.2">
      <c r="L979" s="309"/>
      <c r="M979" s="310"/>
      <c r="N979" s="310"/>
    </row>
    <row r="980" spans="12:14" ht="15.75" customHeight="1" x14ac:dyDescent="0.2">
      <c r="L980" s="309"/>
      <c r="M980" s="310"/>
      <c r="N980" s="310"/>
    </row>
    <row r="981" spans="12:14" ht="15.75" customHeight="1" x14ac:dyDescent="0.2">
      <c r="L981" s="309"/>
      <c r="M981" s="310"/>
      <c r="N981" s="310"/>
    </row>
    <row r="982" spans="12:14" ht="15.75" customHeight="1" x14ac:dyDescent="0.2">
      <c r="L982" s="309"/>
      <c r="M982" s="310"/>
      <c r="N982" s="310"/>
    </row>
    <row r="983" spans="12:14" ht="15.75" customHeight="1" x14ac:dyDescent="0.2">
      <c r="L983" s="309"/>
      <c r="M983" s="310"/>
      <c r="N983" s="310"/>
    </row>
    <row r="984" spans="12:14" ht="15.75" customHeight="1" x14ac:dyDescent="0.2">
      <c r="L984" s="309"/>
      <c r="M984" s="310"/>
      <c r="N984" s="310"/>
    </row>
    <row r="985" spans="12:14" ht="15.75" customHeight="1" x14ac:dyDescent="0.2">
      <c r="L985" s="309"/>
      <c r="M985" s="310"/>
      <c r="N985" s="310"/>
    </row>
    <row r="986" spans="12:14" ht="15.75" customHeight="1" x14ac:dyDescent="0.2">
      <c r="L986" s="309"/>
      <c r="M986" s="310"/>
      <c r="N986" s="310"/>
    </row>
    <row r="987" spans="12:14" ht="15.75" customHeight="1" x14ac:dyDescent="0.2">
      <c r="L987" s="309"/>
      <c r="M987" s="310"/>
      <c r="N987" s="310"/>
    </row>
    <row r="988" spans="12:14" ht="15.75" customHeight="1" x14ac:dyDescent="0.2">
      <c r="L988" s="309"/>
      <c r="M988" s="310"/>
      <c r="N988" s="310"/>
    </row>
    <row r="989" spans="12:14" ht="15.75" customHeight="1" x14ac:dyDescent="0.2">
      <c r="L989" s="309"/>
      <c r="M989" s="310"/>
      <c r="N989" s="310"/>
    </row>
    <row r="990" spans="12:14" ht="15.75" customHeight="1" x14ac:dyDescent="0.2">
      <c r="L990" s="309"/>
      <c r="M990" s="310"/>
      <c r="N990" s="310"/>
    </row>
    <row r="991" spans="12:14" ht="15.75" customHeight="1" x14ac:dyDescent="0.2">
      <c r="L991" s="309"/>
      <c r="M991" s="310"/>
      <c r="N991" s="310"/>
    </row>
    <row r="992" spans="12:14" ht="15.75" customHeight="1" x14ac:dyDescent="0.2">
      <c r="L992" s="309"/>
      <c r="M992" s="310"/>
      <c r="N992" s="310"/>
    </row>
    <row r="993" spans="12:14" ht="15.75" customHeight="1" x14ac:dyDescent="0.2">
      <c r="L993" s="309"/>
      <c r="M993" s="310"/>
      <c r="N993" s="310"/>
    </row>
    <row r="994" spans="12:14" ht="15.75" customHeight="1" x14ac:dyDescent="0.2">
      <c r="L994" s="309"/>
      <c r="M994" s="310"/>
      <c r="N994" s="310"/>
    </row>
    <row r="995" spans="12:14" ht="15.75" customHeight="1" x14ac:dyDescent="0.2">
      <c r="L995" s="309"/>
      <c r="M995" s="310"/>
      <c r="N995" s="310"/>
    </row>
    <row r="996" spans="12:14" ht="15.75" customHeight="1" x14ac:dyDescent="0.2">
      <c r="L996" s="309"/>
      <c r="M996" s="310"/>
      <c r="N996" s="310"/>
    </row>
    <row r="997" spans="12:14" ht="15.75" customHeight="1" x14ac:dyDescent="0.2">
      <c r="L997" s="309"/>
      <c r="M997" s="310"/>
      <c r="N997" s="310"/>
    </row>
    <row r="998" spans="12:14" ht="15.75" customHeight="1" x14ac:dyDescent="0.2">
      <c r="L998" s="309"/>
      <c r="M998" s="310"/>
      <c r="N998" s="310"/>
    </row>
  </sheetData>
  <mergeCells count="85">
    <mergeCell ref="K27:L27"/>
    <mergeCell ref="M27:Q27"/>
    <mergeCell ref="B30:L35"/>
    <mergeCell ref="M30:Q31"/>
    <mergeCell ref="M32:Q33"/>
    <mergeCell ref="M34:Q35"/>
    <mergeCell ref="M28:Q29"/>
    <mergeCell ref="B28:C29"/>
    <mergeCell ref="D28:I29"/>
    <mergeCell ref="J28:J29"/>
    <mergeCell ref="B27:C27"/>
    <mergeCell ref="D27:I27"/>
    <mergeCell ref="O24:O25"/>
    <mergeCell ref="O18:O19"/>
    <mergeCell ref="P18:P19"/>
    <mergeCell ref="Q18:Q19"/>
    <mergeCell ref="P24:P25"/>
    <mergeCell ref="Q24:Q25"/>
    <mergeCell ref="O20:O21"/>
    <mergeCell ref="P20:P21"/>
    <mergeCell ref="Q20:Q21"/>
    <mergeCell ref="O22:O23"/>
    <mergeCell ref="P22:P23"/>
    <mergeCell ref="Q22:Q23"/>
    <mergeCell ref="B15:B17"/>
    <mergeCell ref="C15:C17"/>
    <mergeCell ref="D15:D17"/>
    <mergeCell ref="E15:E17"/>
    <mergeCell ref="F15:F17"/>
    <mergeCell ref="B11:C11"/>
    <mergeCell ref="B12:C12"/>
    <mergeCell ref="B13:C13"/>
    <mergeCell ref="N10:P10"/>
    <mergeCell ref="M9:Q9"/>
    <mergeCell ref="B22:B23"/>
    <mergeCell ref="C22:C23"/>
    <mergeCell ref="E22:E23"/>
    <mergeCell ref="B24:B25"/>
    <mergeCell ref="C24:C25"/>
    <mergeCell ref="E24:E25"/>
    <mergeCell ref="B18:B21"/>
    <mergeCell ref="C18:C19"/>
    <mergeCell ref="E18:E19"/>
    <mergeCell ref="C20:C21"/>
    <mergeCell ref="E20:E21"/>
    <mergeCell ref="U14:V14"/>
    <mergeCell ref="U15:V15"/>
    <mergeCell ref="U16:V16"/>
    <mergeCell ref="U17:V17"/>
    <mergeCell ref="G15:G17"/>
    <mergeCell ref="H15:H17"/>
    <mergeCell ref="I15:L16"/>
    <mergeCell ref="M15:N16"/>
    <mergeCell ref="O15:Q15"/>
    <mergeCell ref="O16:O17"/>
    <mergeCell ref="P16:P17"/>
    <mergeCell ref="Q16:Q17"/>
    <mergeCell ref="J9:L14"/>
    <mergeCell ref="D11:I11"/>
    <mergeCell ref="D14:I14"/>
    <mergeCell ref="N14:P14"/>
    <mergeCell ref="U11:W11"/>
    <mergeCell ref="D12:I12"/>
    <mergeCell ref="N12:P12"/>
    <mergeCell ref="U12:W12"/>
    <mergeCell ref="D13:I13"/>
    <mergeCell ref="N13:P13"/>
    <mergeCell ref="U13:W13"/>
    <mergeCell ref="N11:P11"/>
    <mergeCell ref="T9:X9"/>
    <mergeCell ref="B10:C10"/>
    <mergeCell ref="D10:I10"/>
    <mergeCell ref="B9:C9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D9:I9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92"/>
  <sheetViews>
    <sheetView zoomScale="60" zoomScaleNormal="60" workbookViewId="0">
      <selection activeCell="H37" sqref="H18:H37"/>
    </sheetView>
  </sheetViews>
  <sheetFormatPr baseColWidth="10" defaultColWidth="14.42578125" defaultRowHeight="15" customHeight="1" x14ac:dyDescent="0.25"/>
  <cols>
    <col min="1" max="1" width="6.7109375" customWidth="1"/>
    <col min="2" max="2" width="45.42578125" customWidth="1"/>
    <col min="3" max="3" width="86.7109375" customWidth="1"/>
    <col min="4" max="4" width="16.7109375" customWidth="1"/>
    <col min="5" max="5" width="13.7109375" customWidth="1"/>
    <col min="6" max="6" width="16.7109375" customWidth="1"/>
    <col min="7" max="7" width="18" customWidth="1"/>
    <col min="8" max="8" width="26.7109375" customWidth="1"/>
    <col min="9" max="9" width="19" customWidth="1"/>
    <col min="10" max="13" width="14.7109375" customWidth="1"/>
    <col min="14" max="14" width="21.140625" customWidth="1"/>
    <col min="15" max="16" width="16.7109375" customWidth="1"/>
    <col min="17" max="17" width="17.7109375" customWidth="1"/>
    <col min="18" max="18" width="16.42578125" customWidth="1"/>
    <col min="19" max="19" width="12.42578125" customWidth="1"/>
    <col min="21" max="21" width="18.42578125" customWidth="1"/>
    <col min="22" max="22" width="33.7109375" customWidth="1"/>
    <col min="23" max="23" width="12.42578125" hidden="1" customWidth="1"/>
    <col min="24" max="24" width="24.28515625" customWidth="1"/>
    <col min="25" max="25" width="22.42578125" customWidth="1"/>
    <col min="26" max="27" width="12.42578125" customWidth="1"/>
    <col min="28" max="28" width="16.7109375" customWidth="1"/>
    <col min="29" max="29" width="12.42578125" customWidth="1"/>
    <col min="30" max="30" width="30.140625" customWidth="1"/>
    <col min="31" max="31" width="15.42578125" customWidth="1"/>
    <col min="32" max="32" width="15.7109375" customWidth="1"/>
    <col min="33" max="33" width="24.42578125" customWidth="1"/>
    <col min="34" max="34" width="17.140625" customWidth="1"/>
    <col min="35" max="37" width="12.42578125" customWidth="1"/>
  </cols>
  <sheetData>
    <row r="1" spans="1:37" ht="22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7.5" customHeight="1" x14ac:dyDescent="0.3">
      <c r="A2" s="4"/>
      <c r="B2" s="722"/>
      <c r="C2" s="723"/>
      <c r="D2" s="728" t="s">
        <v>72</v>
      </c>
      <c r="E2" s="729"/>
      <c r="F2" s="729"/>
      <c r="G2" s="729"/>
      <c r="H2" s="729"/>
      <c r="I2" s="729"/>
      <c r="J2" s="729"/>
      <c r="K2" s="723"/>
      <c r="L2" s="731" t="s">
        <v>73</v>
      </c>
      <c r="M2" s="732"/>
      <c r="N2" s="732"/>
      <c r="O2" s="733"/>
      <c r="P2" s="722"/>
      <c r="Q2" s="723"/>
      <c r="R2" s="5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37.5" customHeight="1" x14ac:dyDescent="0.3">
      <c r="A3" s="4"/>
      <c r="B3" s="724"/>
      <c r="C3" s="725"/>
      <c r="D3" s="726"/>
      <c r="E3" s="730"/>
      <c r="F3" s="730"/>
      <c r="G3" s="730"/>
      <c r="H3" s="730"/>
      <c r="I3" s="730"/>
      <c r="J3" s="730"/>
      <c r="K3" s="727"/>
      <c r="L3" s="731" t="s">
        <v>74</v>
      </c>
      <c r="M3" s="732"/>
      <c r="N3" s="732"/>
      <c r="O3" s="733"/>
      <c r="P3" s="724"/>
      <c r="Q3" s="725"/>
      <c r="R3" s="5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33.75" customHeight="1" x14ac:dyDescent="0.3">
      <c r="A4" s="4"/>
      <c r="B4" s="724"/>
      <c r="C4" s="725"/>
      <c r="D4" s="728" t="s">
        <v>75</v>
      </c>
      <c r="E4" s="729"/>
      <c r="F4" s="729"/>
      <c r="G4" s="729"/>
      <c r="H4" s="729"/>
      <c r="I4" s="729"/>
      <c r="J4" s="729"/>
      <c r="K4" s="723"/>
      <c r="L4" s="731" t="s">
        <v>76</v>
      </c>
      <c r="M4" s="732"/>
      <c r="N4" s="732"/>
      <c r="O4" s="733"/>
      <c r="P4" s="724"/>
      <c r="Q4" s="725"/>
      <c r="R4" s="5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38.25" customHeight="1" x14ac:dyDescent="0.3">
      <c r="A5" s="4"/>
      <c r="B5" s="726"/>
      <c r="C5" s="727"/>
      <c r="D5" s="726"/>
      <c r="E5" s="730"/>
      <c r="F5" s="730"/>
      <c r="G5" s="730"/>
      <c r="H5" s="730"/>
      <c r="I5" s="730"/>
      <c r="J5" s="730"/>
      <c r="K5" s="727"/>
      <c r="L5" s="731" t="s">
        <v>77</v>
      </c>
      <c r="M5" s="732"/>
      <c r="N5" s="732"/>
      <c r="O5" s="733"/>
      <c r="P5" s="726"/>
      <c r="Q5" s="727"/>
      <c r="R5" s="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23.25" customHeight="1" x14ac:dyDescent="0.3">
      <c r="A6" s="4"/>
      <c r="B6" s="4"/>
      <c r="C6" s="769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3">
      <c r="A7" s="4"/>
      <c r="B7" s="7" t="s">
        <v>0</v>
      </c>
      <c r="C7" s="7" t="s">
        <v>1</v>
      </c>
      <c r="D7" s="770" t="s">
        <v>2</v>
      </c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3"/>
      <c r="R7" s="5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36" customHeight="1" x14ac:dyDescent="0.3">
      <c r="A8" s="4"/>
      <c r="B8" s="7" t="s">
        <v>3</v>
      </c>
      <c r="C8" s="57" t="s">
        <v>4</v>
      </c>
      <c r="D8" s="771" t="s">
        <v>5</v>
      </c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6" customHeight="1" x14ac:dyDescent="0.3">
      <c r="A9" s="4"/>
      <c r="B9" s="737" t="s">
        <v>6</v>
      </c>
      <c r="C9" s="733"/>
      <c r="D9" s="738" t="s">
        <v>7</v>
      </c>
      <c r="E9" s="732"/>
      <c r="F9" s="732"/>
      <c r="G9" s="732"/>
      <c r="H9" s="732"/>
      <c r="I9" s="733"/>
      <c r="J9" s="772" t="s">
        <v>78</v>
      </c>
      <c r="K9" s="729"/>
      <c r="L9" s="723"/>
      <c r="M9" s="734" t="s">
        <v>8</v>
      </c>
      <c r="N9" s="732"/>
      <c r="O9" s="732"/>
      <c r="P9" s="732"/>
      <c r="Q9" s="733"/>
      <c r="R9" s="8"/>
      <c r="S9" s="4"/>
      <c r="T9" s="735"/>
      <c r="U9" s="736"/>
      <c r="V9" s="736"/>
      <c r="W9" s="736"/>
      <c r="X9" s="736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6" customHeight="1" x14ac:dyDescent="0.3">
      <c r="A10" s="4"/>
      <c r="B10" s="737" t="s">
        <v>9</v>
      </c>
      <c r="C10" s="733"/>
      <c r="D10" s="738" t="s">
        <v>10</v>
      </c>
      <c r="E10" s="732"/>
      <c r="F10" s="732"/>
      <c r="G10" s="732"/>
      <c r="H10" s="732"/>
      <c r="I10" s="733"/>
      <c r="J10" s="724"/>
      <c r="K10" s="736"/>
      <c r="L10" s="725"/>
      <c r="M10" s="10" t="s">
        <v>11</v>
      </c>
      <c r="N10" s="742" t="s">
        <v>12</v>
      </c>
      <c r="O10" s="732"/>
      <c r="P10" s="733"/>
      <c r="Q10" s="10" t="s">
        <v>13</v>
      </c>
      <c r="R10" s="8"/>
      <c r="S10" s="4"/>
      <c r="T10" s="9"/>
      <c r="U10" s="9"/>
      <c r="V10" s="9"/>
      <c r="W10" s="9"/>
      <c r="X10" s="9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42" customHeight="1" x14ac:dyDescent="0.3">
      <c r="A11" s="4"/>
      <c r="B11" s="739" t="s">
        <v>14</v>
      </c>
      <c r="C11" s="733"/>
      <c r="D11" s="745" t="s">
        <v>79</v>
      </c>
      <c r="E11" s="732"/>
      <c r="F11" s="732"/>
      <c r="G11" s="732"/>
      <c r="H11" s="732"/>
      <c r="I11" s="733"/>
      <c r="J11" s="724"/>
      <c r="K11" s="736"/>
      <c r="L11" s="725"/>
      <c r="M11" s="11"/>
      <c r="N11" s="743"/>
      <c r="O11" s="732"/>
      <c r="P11" s="733"/>
      <c r="Q11" s="12"/>
      <c r="R11" s="8"/>
      <c r="S11" s="4"/>
      <c r="T11" s="13"/>
      <c r="U11" s="744"/>
      <c r="V11" s="736"/>
      <c r="W11" s="736"/>
      <c r="X11" s="13"/>
      <c r="Y11" s="4"/>
      <c r="Z11" s="6"/>
      <c r="AA11" s="6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74.25" customHeight="1" x14ac:dyDescent="0.3">
      <c r="A12" s="4"/>
      <c r="B12" s="740" t="s">
        <v>16</v>
      </c>
      <c r="C12" s="733"/>
      <c r="D12" s="745" t="s">
        <v>80</v>
      </c>
      <c r="E12" s="732"/>
      <c r="F12" s="732"/>
      <c r="G12" s="732"/>
      <c r="H12" s="732"/>
      <c r="I12" s="733"/>
      <c r="J12" s="724"/>
      <c r="K12" s="736"/>
      <c r="L12" s="725"/>
      <c r="M12" s="14"/>
      <c r="N12" s="746"/>
      <c r="O12" s="732"/>
      <c r="P12" s="733"/>
      <c r="Q12" s="15"/>
      <c r="R12" s="8"/>
      <c r="S12" s="4"/>
      <c r="T12" s="16"/>
      <c r="U12" s="747"/>
      <c r="V12" s="736"/>
      <c r="W12" s="736"/>
      <c r="X12" s="18"/>
      <c r="Y12" s="4"/>
      <c r="Z12" s="19"/>
      <c r="AA12" s="20"/>
      <c r="AB12" s="21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74.25" customHeight="1" x14ac:dyDescent="0.3">
      <c r="A13" s="4"/>
      <c r="B13" s="741" t="s">
        <v>18</v>
      </c>
      <c r="C13" s="733"/>
      <c r="D13" s="748" t="s">
        <v>81</v>
      </c>
      <c r="E13" s="732"/>
      <c r="F13" s="732"/>
      <c r="G13" s="732"/>
      <c r="H13" s="732"/>
      <c r="I13" s="733"/>
      <c r="J13" s="724"/>
      <c r="K13" s="736"/>
      <c r="L13" s="725"/>
      <c r="M13" s="22"/>
      <c r="N13" s="749"/>
      <c r="O13" s="732"/>
      <c r="P13" s="733"/>
      <c r="Q13" s="23"/>
      <c r="R13" s="8"/>
      <c r="S13" s="4"/>
      <c r="T13" s="16"/>
      <c r="U13" s="747"/>
      <c r="V13" s="736"/>
      <c r="W13" s="736"/>
      <c r="X13" s="18"/>
      <c r="Y13" s="4"/>
      <c r="Z13" s="19"/>
      <c r="AA13" s="20"/>
      <c r="AB13" s="21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38.25" customHeight="1" x14ac:dyDescent="0.3">
      <c r="A14" s="4"/>
      <c r="B14" s="58" t="s">
        <v>20</v>
      </c>
      <c r="C14" s="59" t="s">
        <v>21</v>
      </c>
      <c r="D14" s="774" t="s">
        <v>22</v>
      </c>
      <c r="E14" s="732"/>
      <c r="F14" s="732"/>
      <c r="G14" s="732"/>
      <c r="H14" s="732"/>
      <c r="I14" s="733"/>
      <c r="J14" s="726"/>
      <c r="K14" s="730"/>
      <c r="L14" s="727"/>
      <c r="M14" s="24"/>
      <c r="N14" s="749"/>
      <c r="O14" s="732"/>
      <c r="P14" s="733"/>
      <c r="Q14" s="25"/>
      <c r="R14" s="8"/>
      <c r="S14" s="4"/>
      <c r="T14" s="26"/>
      <c r="U14" s="747"/>
      <c r="V14" s="736"/>
      <c r="W14" s="17"/>
      <c r="X14" s="18"/>
      <c r="Y14" s="27"/>
      <c r="Z14" s="19"/>
      <c r="AA14" s="20"/>
      <c r="AB14" s="21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28.5" customHeight="1" x14ac:dyDescent="0.25">
      <c r="A15" s="1"/>
      <c r="B15" s="758" t="s">
        <v>23</v>
      </c>
      <c r="C15" s="776" t="s">
        <v>24</v>
      </c>
      <c r="D15" s="758" t="s">
        <v>82</v>
      </c>
      <c r="E15" s="758" t="s">
        <v>25</v>
      </c>
      <c r="F15" s="758" t="s">
        <v>26</v>
      </c>
      <c r="G15" s="778" t="s">
        <v>83</v>
      </c>
      <c r="H15" s="758" t="s">
        <v>27</v>
      </c>
      <c r="I15" s="773" t="s">
        <v>28</v>
      </c>
      <c r="J15" s="729"/>
      <c r="K15" s="729"/>
      <c r="L15" s="723"/>
      <c r="M15" s="773" t="s">
        <v>29</v>
      </c>
      <c r="N15" s="723"/>
      <c r="O15" s="775" t="s">
        <v>30</v>
      </c>
      <c r="P15" s="732"/>
      <c r="Q15" s="733"/>
      <c r="R15" s="1"/>
      <c r="S15" s="1"/>
      <c r="T15" s="28"/>
      <c r="U15" s="750"/>
      <c r="V15" s="736"/>
      <c r="W15" s="1"/>
      <c r="X15" s="30"/>
      <c r="Y15" s="1"/>
      <c r="Z15" s="31"/>
      <c r="AA15" s="32"/>
      <c r="AB15" s="33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33.75" customHeight="1" x14ac:dyDescent="0.25">
      <c r="A16" s="1"/>
      <c r="B16" s="754"/>
      <c r="C16" s="754"/>
      <c r="D16" s="754"/>
      <c r="E16" s="754"/>
      <c r="F16" s="754"/>
      <c r="G16" s="754"/>
      <c r="H16" s="754"/>
      <c r="I16" s="726"/>
      <c r="J16" s="730"/>
      <c r="K16" s="730"/>
      <c r="L16" s="727"/>
      <c r="M16" s="726"/>
      <c r="N16" s="727"/>
      <c r="O16" s="758" t="s">
        <v>31</v>
      </c>
      <c r="P16" s="758" t="s">
        <v>32</v>
      </c>
      <c r="Q16" s="776" t="s">
        <v>33</v>
      </c>
      <c r="R16" s="1"/>
      <c r="S16" s="1"/>
      <c r="T16" s="34"/>
      <c r="U16" s="750"/>
      <c r="V16" s="736"/>
      <c r="W16" s="1"/>
      <c r="X16" s="32"/>
      <c r="Y16" s="1"/>
      <c r="Z16" s="31"/>
      <c r="AA16" s="32"/>
      <c r="AB16" s="33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39.75" customHeight="1" x14ac:dyDescent="0.25">
      <c r="A17" s="1"/>
      <c r="B17" s="752"/>
      <c r="C17" s="752"/>
      <c r="D17" s="752"/>
      <c r="E17" s="752"/>
      <c r="F17" s="752"/>
      <c r="G17" s="752"/>
      <c r="H17" s="752"/>
      <c r="I17" s="60" t="s">
        <v>34</v>
      </c>
      <c r="J17" s="35" t="s">
        <v>35</v>
      </c>
      <c r="K17" s="35" t="s">
        <v>36</v>
      </c>
      <c r="L17" s="61" t="s">
        <v>37</v>
      </c>
      <c r="M17" s="36" t="s">
        <v>38</v>
      </c>
      <c r="N17" s="37" t="s">
        <v>39</v>
      </c>
      <c r="O17" s="752"/>
      <c r="P17" s="752"/>
      <c r="Q17" s="752"/>
      <c r="R17" s="1"/>
      <c r="S17" s="1"/>
      <c r="T17" s="34"/>
      <c r="U17" s="750"/>
      <c r="V17" s="736"/>
      <c r="W17" s="1"/>
      <c r="X17" s="32"/>
      <c r="Y17" s="1"/>
      <c r="Z17" s="31"/>
      <c r="AA17" s="32"/>
      <c r="AB17" s="33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3.25" customHeight="1" x14ac:dyDescent="0.25">
      <c r="A18" s="1"/>
      <c r="B18" s="779" t="s">
        <v>84</v>
      </c>
      <c r="C18" s="753" t="s">
        <v>85</v>
      </c>
      <c r="D18" s="36" t="s">
        <v>41</v>
      </c>
      <c r="E18" s="756" t="s">
        <v>86</v>
      </c>
      <c r="F18" s="86">
        <v>500</v>
      </c>
      <c r="G18" s="36" t="s">
        <v>41</v>
      </c>
      <c r="H18" s="62">
        <f t="shared" ref="H18:H37" si="0">I18+J18+K18+L18</f>
        <v>183103470</v>
      </c>
      <c r="I18" s="41">
        <f>187193468-4089998</f>
        <v>183103470</v>
      </c>
      <c r="J18" s="45"/>
      <c r="K18" s="50"/>
      <c r="L18" s="66"/>
      <c r="M18" s="47"/>
      <c r="N18" s="47"/>
      <c r="O18" s="751">
        <f>+F19/F18</f>
        <v>1.33</v>
      </c>
      <c r="P18" s="751">
        <f>+H19/H18</f>
        <v>0.84666538542388081</v>
      </c>
      <c r="Q18" s="751">
        <f>+(O18*O18)/P18</f>
        <v>2.0892551301296023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3.25" customHeight="1" x14ac:dyDescent="0.25">
      <c r="A19" s="1"/>
      <c r="B19" s="724"/>
      <c r="C19" s="752"/>
      <c r="D19" s="36" t="s">
        <v>43</v>
      </c>
      <c r="E19" s="752"/>
      <c r="F19" s="48">
        <v>665</v>
      </c>
      <c r="G19" s="36" t="s">
        <v>44</v>
      </c>
      <c r="H19" s="62">
        <f t="shared" si="0"/>
        <v>155027370</v>
      </c>
      <c r="I19" s="41">
        <f>145854037+9173333</f>
        <v>155027370</v>
      </c>
      <c r="J19" s="45"/>
      <c r="K19" s="50"/>
      <c r="L19" s="66"/>
      <c r="M19" s="50"/>
      <c r="N19" s="46"/>
      <c r="O19" s="752"/>
      <c r="P19" s="752"/>
      <c r="Q19" s="75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8" customHeight="1" x14ac:dyDescent="0.25">
      <c r="A20" s="1"/>
      <c r="B20" s="724"/>
      <c r="C20" s="755" t="s">
        <v>87</v>
      </c>
      <c r="D20" s="36" t="s">
        <v>41</v>
      </c>
      <c r="E20" s="756" t="s">
        <v>86</v>
      </c>
      <c r="F20" s="86">
        <v>1500</v>
      </c>
      <c r="G20" s="36" t="s">
        <v>41</v>
      </c>
      <c r="H20" s="62">
        <f t="shared" si="0"/>
        <v>46316558</v>
      </c>
      <c r="I20" s="41">
        <f>46000000+316558</f>
        <v>46316558</v>
      </c>
      <c r="J20" s="45"/>
      <c r="K20" s="50"/>
      <c r="L20" s="66"/>
      <c r="M20" s="49"/>
      <c r="N20" s="49"/>
      <c r="O20" s="751">
        <f>+F21/F20</f>
        <v>1.6220000000000001</v>
      </c>
      <c r="P20" s="751">
        <f>+H21/H20</f>
        <v>1</v>
      </c>
      <c r="Q20" s="751">
        <f>+(O20*O20)/P20</f>
        <v>2.6308840000000004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25">
      <c r="A21" s="1"/>
      <c r="B21" s="724"/>
      <c r="C21" s="752"/>
      <c r="D21" s="36" t="s">
        <v>43</v>
      </c>
      <c r="E21" s="752"/>
      <c r="F21" s="48">
        <v>2433</v>
      </c>
      <c r="G21" s="36" t="s">
        <v>44</v>
      </c>
      <c r="H21" s="62">
        <f t="shared" si="0"/>
        <v>46316558</v>
      </c>
      <c r="I21" s="41">
        <f>29000000+7763225+5520000+4033333</f>
        <v>46316558</v>
      </c>
      <c r="J21" s="45"/>
      <c r="K21" s="50"/>
      <c r="L21" s="66"/>
      <c r="M21" s="50"/>
      <c r="N21" s="46"/>
      <c r="O21" s="752"/>
      <c r="P21" s="752"/>
      <c r="Q21" s="75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8" customHeight="1" x14ac:dyDescent="0.25">
      <c r="A22" s="1"/>
      <c r="B22" s="724"/>
      <c r="C22" s="755" t="s">
        <v>88</v>
      </c>
      <c r="D22" s="36" t="s">
        <v>41</v>
      </c>
      <c r="E22" s="756" t="s">
        <v>86</v>
      </c>
      <c r="F22" s="86">
        <v>25000</v>
      </c>
      <c r="G22" s="36" t="s">
        <v>41</v>
      </c>
      <c r="H22" s="62">
        <f t="shared" si="0"/>
        <v>206424066</v>
      </c>
      <c r="I22" s="41">
        <v>206424066</v>
      </c>
      <c r="J22" s="45"/>
      <c r="K22" s="50"/>
      <c r="L22" s="66"/>
      <c r="M22" s="49"/>
      <c r="N22" s="49"/>
      <c r="O22" s="751">
        <f>+F23/F22</f>
        <v>1.8120000000000001</v>
      </c>
      <c r="P22" s="751">
        <f>+H23/H22</f>
        <v>1</v>
      </c>
      <c r="Q22" s="751">
        <f>+(O22*O22)/P22</f>
        <v>3.283344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1.75" customHeight="1" x14ac:dyDescent="0.25">
      <c r="A23" s="1"/>
      <c r="B23" s="724"/>
      <c r="C23" s="752"/>
      <c r="D23" s="36" t="s">
        <v>43</v>
      </c>
      <c r="E23" s="752"/>
      <c r="F23" s="48">
        <v>45300</v>
      </c>
      <c r="G23" s="36" t="s">
        <v>44</v>
      </c>
      <c r="H23" s="62">
        <f t="shared" si="0"/>
        <v>206424066</v>
      </c>
      <c r="I23" s="41">
        <f>196384066+3640000+6400000</f>
        <v>206424066</v>
      </c>
      <c r="J23" s="45"/>
      <c r="K23" s="50"/>
      <c r="L23" s="66"/>
      <c r="M23" s="50"/>
      <c r="N23" s="46"/>
      <c r="O23" s="752"/>
      <c r="P23" s="752"/>
      <c r="Q23" s="75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9.5" customHeight="1" x14ac:dyDescent="0.25">
      <c r="A24" s="1"/>
      <c r="B24" s="724"/>
      <c r="C24" s="777" t="s">
        <v>89</v>
      </c>
      <c r="D24" s="36" t="s">
        <v>41</v>
      </c>
      <c r="E24" s="756" t="s">
        <v>90</v>
      </c>
      <c r="F24" s="37">
        <v>1</v>
      </c>
      <c r="G24" s="36" t="s">
        <v>41</v>
      </c>
      <c r="H24" s="62">
        <f t="shared" si="0"/>
        <v>3000000</v>
      </c>
      <c r="I24" s="41">
        <v>3000000</v>
      </c>
      <c r="J24" s="45"/>
      <c r="K24" s="50"/>
      <c r="L24" s="66"/>
      <c r="M24" s="49"/>
      <c r="N24" s="49"/>
      <c r="O24" s="751">
        <f>+F25/F24</f>
        <v>1</v>
      </c>
      <c r="P24" s="751">
        <f>+H25/H24</f>
        <v>0</v>
      </c>
      <c r="Q24" s="751" t="e">
        <f>+(O24*O24)/P24</f>
        <v>#DIV/0!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9.5" customHeight="1" x14ac:dyDescent="0.25">
      <c r="A25" s="1"/>
      <c r="B25" s="726"/>
      <c r="C25" s="752"/>
      <c r="D25" s="36" t="s">
        <v>43</v>
      </c>
      <c r="E25" s="752"/>
      <c r="F25" s="48">
        <v>1</v>
      </c>
      <c r="G25" s="36" t="s">
        <v>44</v>
      </c>
      <c r="H25" s="62">
        <f t="shared" si="0"/>
        <v>0</v>
      </c>
      <c r="I25" s="67">
        <v>0</v>
      </c>
      <c r="J25" s="45"/>
      <c r="K25" s="50"/>
      <c r="L25" s="66"/>
      <c r="M25" s="50"/>
      <c r="N25" s="46"/>
      <c r="O25" s="752"/>
      <c r="P25" s="752"/>
      <c r="Q25" s="75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4" customHeight="1" x14ac:dyDescent="0.25">
      <c r="A26" s="1"/>
      <c r="B26" s="753" t="s">
        <v>91</v>
      </c>
      <c r="C26" s="755" t="s">
        <v>92</v>
      </c>
      <c r="D26" s="36" t="s">
        <v>93</v>
      </c>
      <c r="E26" s="756" t="s">
        <v>48</v>
      </c>
      <c r="F26" s="38">
        <v>1</v>
      </c>
      <c r="G26" s="36" t="s">
        <v>93</v>
      </c>
      <c r="H26" s="62">
        <f t="shared" si="0"/>
        <v>800000</v>
      </c>
      <c r="I26" s="41">
        <v>800000</v>
      </c>
      <c r="J26" s="45"/>
      <c r="K26" s="50"/>
      <c r="L26" s="68"/>
      <c r="M26" s="69"/>
      <c r="N26" s="69"/>
      <c r="O26" s="751">
        <f>+F27/F26</f>
        <v>1</v>
      </c>
      <c r="P26" s="751">
        <f>+H27/H26</f>
        <v>1</v>
      </c>
      <c r="Q26" s="751">
        <f>+(O26*O26)/P26</f>
        <v>1</v>
      </c>
      <c r="R26" s="1"/>
      <c r="S26" s="1"/>
      <c r="T26" s="34"/>
      <c r="U26" s="750"/>
      <c r="V26" s="736"/>
      <c r="W26" s="1"/>
      <c r="X26" s="30"/>
      <c r="Y26" s="1"/>
      <c r="Z26" s="31"/>
      <c r="AA26" s="32"/>
      <c r="AB26" s="33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4" customHeight="1" x14ac:dyDescent="0.25">
      <c r="A27" s="1"/>
      <c r="B27" s="754"/>
      <c r="C27" s="752"/>
      <c r="D27" s="36" t="s">
        <v>43</v>
      </c>
      <c r="E27" s="752"/>
      <c r="F27" s="48">
        <v>1</v>
      </c>
      <c r="G27" s="36" t="s">
        <v>44</v>
      </c>
      <c r="H27" s="62">
        <f t="shared" si="0"/>
        <v>800000</v>
      </c>
      <c r="I27" s="41">
        <v>800000</v>
      </c>
      <c r="J27" s="45"/>
      <c r="K27" s="50"/>
      <c r="L27" s="66"/>
      <c r="M27" s="69"/>
      <c r="N27" s="69"/>
      <c r="O27" s="752"/>
      <c r="P27" s="752"/>
      <c r="Q27" s="752"/>
      <c r="R27" s="1"/>
      <c r="S27" s="1"/>
      <c r="T27" s="34"/>
      <c r="U27" s="29"/>
      <c r="V27" s="29"/>
      <c r="W27" s="1"/>
      <c r="X27" s="30"/>
      <c r="Y27" s="1"/>
      <c r="Z27" s="31"/>
      <c r="AA27" s="32"/>
      <c r="AB27" s="33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4" customHeight="1" x14ac:dyDescent="0.25">
      <c r="A28" s="1"/>
      <c r="B28" s="754"/>
      <c r="C28" s="755" t="s">
        <v>94</v>
      </c>
      <c r="D28" s="36" t="s">
        <v>41</v>
      </c>
      <c r="E28" s="756" t="s">
        <v>48</v>
      </c>
      <c r="F28" s="38">
        <v>1</v>
      </c>
      <c r="G28" s="36" t="s">
        <v>41</v>
      </c>
      <c r="H28" s="62">
        <f t="shared" si="0"/>
        <v>1300000</v>
      </c>
      <c r="I28" s="41">
        <v>1300000</v>
      </c>
      <c r="J28" s="45"/>
      <c r="K28" s="50"/>
      <c r="L28" s="66"/>
      <c r="M28" s="42"/>
      <c r="N28" s="42"/>
      <c r="O28" s="751">
        <f>+F29/F28</f>
        <v>1</v>
      </c>
      <c r="P28" s="751">
        <f>+H29/H28</f>
        <v>1</v>
      </c>
      <c r="Q28" s="751">
        <f>+(O28*O28)/P28</f>
        <v>1</v>
      </c>
      <c r="R28" s="1"/>
      <c r="S28" s="1"/>
      <c r="T28" s="1"/>
      <c r="U28" s="1"/>
      <c r="V28" s="1"/>
      <c r="W28" s="1"/>
      <c r="X28" s="3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4" customHeight="1" x14ac:dyDescent="0.25">
      <c r="A29" s="1"/>
      <c r="B29" s="754"/>
      <c r="C29" s="752"/>
      <c r="D29" s="36" t="s">
        <v>43</v>
      </c>
      <c r="E29" s="752"/>
      <c r="F29" s="48">
        <v>1</v>
      </c>
      <c r="G29" s="36" t="s">
        <v>44</v>
      </c>
      <c r="H29" s="62">
        <f t="shared" si="0"/>
        <v>1300000</v>
      </c>
      <c r="I29" s="41">
        <v>1300000</v>
      </c>
      <c r="J29" s="45"/>
      <c r="K29" s="50"/>
      <c r="L29" s="66"/>
      <c r="M29" s="50"/>
      <c r="N29" s="46"/>
      <c r="O29" s="752"/>
      <c r="P29" s="752"/>
      <c r="Q29" s="752"/>
      <c r="R29" s="1"/>
      <c r="S29" s="1"/>
      <c r="T29" s="1"/>
      <c r="U29" s="1"/>
      <c r="V29" s="1"/>
      <c r="W29" s="1"/>
      <c r="X29" s="1"/>
      <c r="Y29" s="1"/>
      <c r="Z29" s="1"/>
      <c r="AA29" s="1"/>
      <c r="AB29" s="33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4" customHeight="1" x14ac:dyDescent="0.25">
      <c r="A30" s="1"/>
      <c r="B30" s="754"/>
      <c r="C30" s="755" t="s">
        <v>95</v>
      </c>
      <c r="D30" s="36" t="s">
        <v>41</v>
      </c>
      <c r="E30" s="756" t="s">
        <v>48</v>
      </c>
      <c r="F30" s="38">
        <v>1</v>
      </c>
      <c r="G30" s="36" t="s">
        <v>41</v>
      </c>
      <c r="H30" s="62">
        <f t="shared" si="0"/>
        <v>1733333</v>
      </c>
      <c r="I30" s="41">
        <v>1733333</v>
      </c>
      <c r="J30" s="45"/>
      <c r="K30" s="50"/>
      <c r="L30" s="66"/>
      <c r="M30" s="42"/>
      <c r="N30" s="42"/>
      <c r="O30" s="751">
        <f>+F31/F30</f>
        <v>1</v>
      </c>
      <c r="P30" s="751">
        <f>+H31/H30</f>
        <v>1</v>
      </c>
      <c r="Q30" s="751">
        <f>+(O30*O30)/P30</f>
        <v>1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4" customHeight="1" x14ac:dyDescent="0.25">
      <c r="A31" s="1"/>
      <c r="B31" s="754"/>
      <c r="C31" s="752"/>
      <c r="D31" s="36" t="s">
        <v>43</v>
      </c>
      <c r="E31" s="752"/>
      <c r="F31" s="48">
        <v>1</v>
      </c>
      <c r="G31" s="36" t="s">
        <v>44</v>
      </c>
      <c r="H31" s="62">
        <f t="shared" si="0"/>
        <v>1733333</v>
      </c>
      <c r="I31" s="41">
        <v>1733333</v>
      </c>
      <c r="J31" s="45"/>
      <c r="K31" s="50"/>
      <c r="L31" s="66"/>
      <c r="M31" s="50"/>
      <c r="N31" s="46"/>
      <c r="O31" s="752"/>
      <c r="P31" s="752"/>
      <c r="Q31" s="75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4" customHeight="1" x14ac:dyDescent="0.25">
      <c r="A32" s="1"/>
      <c r="B32" s="754"/>
      <c r="C32" s="755" t="s">
        <v>96</v>
      </c>
      <c r="D32" s="36" t="s">
        <v>41</v>
      </c>
      <c r="E32" s="756" t="s">
        <v>48</v>
      </c>
      <c r="F32" s="38">
        <v>1</v>
      </c>
      <c r="G32" s="36" t="s">
        <v>41</v>
      </c>
      <c r="H32" s="62">
        <f t="shared" si="0"/>
        <v>2193333</v>
      </c>
      <c r="I32" s="41">
        <v>2193333</v>
      </c>
      <c r="J32" s="45"/>
      <c r="K32" s="50"/>
      <c r="L32" s="66"/>
      <c r="M32" s="42"/>
      <c r="N32" s="42"/>
      <c r="O32" s="751">
        <f>+F33/F32</f>
        <v>1</v>
      </c>
      <c r="P32" s="751">
        <f>+H33/H32</f>
        <v>1</v>
      </c>
      <c r="Q32" s="751">
        <f>+(O32*O32)/P32</f>
        <v>1</v>
      </c>
      <c r="R32" s="1"/>
      <c r="S32" s="1"/>
      <c r="T32" s="1"/>
      <c r="U32" s="1"/>
      <c r="V32" s="1"/>
      <c r="W32" s="1"/>
      <c r="X32" s="32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4" customHeight="1" x14ac:dyDescent="0.25">
      <c r="A33" s="1"/>
      <c r="B33" s="754"/>
      <c r="C33" s="752"/>
      <c r="D33" s="36" t="s">
        <v>43</v>
      </c>
      <c r="E33" s="752"/>
      <c r="F33" s="48">
        <v>1</v>
      </c>
      <c r="G33" s="36" t="s">
        <v>44</v>
      </c>
      <c r="H33" s="62">
        <f t="shared" si="0"/>
        <v>2193333</v>
      </c>
      <c r="I33" s="41">
        <v>2193333</v>
      </c>
      <c r="J33" s="45"/>
      <c r="K33" s="50"/>
      <c r="L33" s="66"/>
      <c r="M33" s="50"/>
      <c r="N33" s="46"/>
      <c r="O33" s="752"/>
      <c r="P33" s="752"/>
      <c r="Q33" s="752"/>
      <c r="R33" s="1"/>
      <c r="S33" s="1"/>
      <c r="T33" s="1"/>
      <c r="U33" s="1"/>
      <c r="V33" s="1"/>
      <c r="W33" s="1"/>
      <c r="X33" s="1"/>
      <c r="Y33" s="1"/>
      <c r="Z33" s="1"/>
      <c r="AA33" s="1"/>
      <c r="AB33" s="33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4" customHeight="1" x14ac:dyDescent="0.25">
      <c r="A34" s="1"/>
      <c r="B34" s="754"/>
      <c r="C34" s="755" t="s">
        <v>97</v>
      </c>
      <c r="D34" s="36" t="s">
        <v>41</v>
      </c>
      <c r="E34" s="756" t="s">
        <v>48</v>
      </c>
      <c r="F34" s="38">
        <v>1</v>
      </c>
      <c r="G34" s="36" t="s">
        <v>41</v>
      </c>
      <c r="H34" s="62">
        <f t="shared" si="0"/>
        <v>866667</v>
      </c>
      <c r="I34" s="41">
        <v>866667</v>
      </c>
      <c r="J34" s="45"/>
      <c r="K34" s="50"/>
      <c r="L34" s="66"/>
      <c r="M34" s="42"/>
      <c r="N34" s="42"/>
      <c r="O34" s="751">
        <f>+F35/F34</f>
        <v>1</v>
      </c>
      <c r="P34" s="751">
        <f>+H35/H34</f>
        <v>1</v>
      </c>
      <c r="Q34" s="751">
        <f>+(O34*O34)/P34</f>
        <v>1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4" customHeight="1" x14ac:dyDescent="0.25">
      <c r="A35" s="1"/>
      <c r="B35" s="754"/>
      <c r="C35" s="752"/>
      <c r="D35" s="36" t="s">
        <v>43</v>
      </c>
      <c r="E35" s="752"/>
      <c r="F35" s="48">
        <v>1</v>
      </c>
      <c r="G35" s="36" t="s">
        <v>44</v>
      </c>
      <c r="H35" s="62">
        <f t="shared" si="0"/>
        <v>866667</v>
      </c>
      <c r="I35" s="41">
        <v>866667</v>
      </c>
      <c r="J35" s="45"/>
      <c r="K35" s="50"/>
      <c r="L35" s="66"/>
      <c r="M35" s="50"/>
      <c r="N35" s="46"/>
      <c r="O35" s="752"/>
      <c r="P35" s="752"/>
      <c r="Q35" s="75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4" customHeight="1" x14ac:dyDescent="0.25">
      <c r="A36" s="1"/>
      <c r="B36" s="754"/>
      <c r="C36" s="755" t="s">
        <v>98</v>
      </c>
      <c r="D36" s="36" t="s">
        <v>41</v>
      </c>
      <c r="E36" s="756" t="s">
        <v>48</v>
      </c>
      <c r="F36" s="38">
        <v>1</v>
      </c>
      <c r="G36" s="36" t="s">
        <v>41</v>
      </c>
      <c r="H36" s="62">
        <f t="shared" si="0"/>
        <v>2000000</v>
      </c>
      <c r="I36" s="41">
        <v>2000000</v>
      </c>
      <c r="J36" s="45"/>
      <c r="K36" s="50"/>
      <c r="L36" s="66"/>
      <c r="M36" s="42"/>
      <c r="N36" s="42"/>
      <c r="O36" s="751">
        <f>+F37/F36</f>
        <v>1</v>
      </c>
      <c r="P36" s="751">
        <f>+H37/H36</f>
        <v>1</v>
      </c>
      <c r="Q36" s="751">
        <f>+(O36*O36)/P36</f>
        <v>1</v>
      </c>
      <c r="R36" s="1"/>
      <c r="S36" s="1"/>
      <c r="T36" s="1"/>
      <c r="U36" s="1"/>
      <c r="V36" s="1"/>
      <c r="W36" s="1"/>
      <c r="X36" s="3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24" customHeight="1" x14ac:dyDescent="0.25">
      <c r="A37" s="1"/>
      <c r="B37" s="752"/>
      <c r="C37" s="752"/>
      <c r="D37" s="36" t="s">
        <v>43</v>
      </c>
      <c r="E37" s="752"/>
      <c r="F37" s="48">
        <v>1</v>
      </c>
      <c r="G37" s="36" t="s">
        <v>44</v>
      </c>
      <c r="H37" s="62">
        <f t="shared" si="0"/>
        <v>2000000</v>
      </c>
      <c r="I37" s="41">
        <v>2000000</v>
      </c>
      <c r="J37" s="45"/>
      <c r="K37" s="50"/>
      <c r="L37" s="66"/>
      <c r="M37" s="50"/>
      <c r="N37" s="46"/>
      <c r="O37" s="752"/>
      <c r="P37" s="752"/>
      <c r="Q37" s="752"/>
      <c r="R37" s="1"/>
      <c r="S37" s="1"/>
      <c r="T37" s="1"/>
      <c r="U37" s="1"/>
      <c r="V37" s="1"/>
      <c r="W37" s="1"/>
      <c r="X37" s="1"/>
      <c r="Y37" s="1"/>
      <c r="Z37" s="1"/>
      <c r="AA37" s="1"/>
      <c r="AB37" s="33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8.75" customHeight="1" x14ac:dyDescent="0.25">
      <c r="A38" s="1"/>
      <c r="B38" s="759"/>
      <c r="C38" s="760" t="s">
        <v>51</v>
      </c>
      <c r="D38" s="36" t="s">
        <v>41</v>
      </c>
      <c r="E38" s="756" t="s">
        <v>48</v>
      </c>
      <c r="F38" s="38">
        <f t="shared" ref="F38:F39" si="1">F22+F20+F18+F36+F26+F34+F32+F30+F28+F24</f>
        <v>27007</v>
      </c>
      <c r="G38" s="36" t="s">
        <v>41</v>
      </c>
      <c r="H38" s="70">
        <f t="shared" ref="H38:L38" si="2">H18+H20+H22+H24+H26+H28+H30+H32+H34+H36</f>
        <v>447737427</v>
      </c>
      <c r="I38" s="71">
        <f t="shared" si="2"/>
        <v>447737427</v>
      </c>
      <c r="J38" s="72">
        <f t="shared" si="2"/>
        <v>0</v>
      </c>
      <c r="K38" s="72">
        <f t="shared" si="2"/>
        <v>0</v>
      </c>
      <c r="L38" s="72">
        <f t="shared" si="2"/>
        <v>0</v>
      </c>
      <c r="M38" s="50"/>
      <c r="N38" s="46"/>
      <c r="O38" s="764"/>
      <c r="P38" s="764"/>
      <c r="Q38" s="76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8.75" customHeight="1" x14ac:dyDescent="0.25">
      <c r="A39" s="1"/>
      <c r="B39" s="752"/>
      <c r="C39" s="726"/>
      <c r="D39" s="36" t="s">
        <v>43</v>
      </c>
      <c r="E39" s="752"/>
      <c r="F39" s="38">
        <f t="shared" si="1"/>
        <v>48405</v>
      </c>
      <c r="G39" s="36" t="s">
        <v>44</v>
      </c>
      <c r="H39" s="70">
        <f t="shared" ref="H39:L39" si="3">H19+H21+H23+H25+H27+H29+H31+H33+H35+H37</f>
        <v>416661327</v>
      </c>
      <c r="I39" s="72">
        <f t="shared" si="3"/>
        <v>416661327</v>
      </c>
      <c r="J39" s="72">
        <f t="shared" si="3"/>
        <v>0</v>
      </c>
      <c r="K39" s="72">
        <f t="shared" si="3"/>
        <v>0</v>
      </c>
      <c r="L39" s="72">
        <f t="shared" si="3"/>
        <v>0</v>
      </c>
      <c r="M39" s="50"/>
      <c r="N39" s="46"/>
      <c r="O39" s="752"/>
      <c r="P39" s="752"/>
      <c r="Q39" s="75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 x14ac:dyDescent="0.25">
      <c r="A40" s="1"/>
      <c r="B40" s="1"/>
      <c r="C40" s="1"/>
      <c r="D40" s="51"/>
      <c r="E40" s="1"/>
      <c r="F40" s="1"/>
      <c r="G40" s="1"/>
      <c r="H40" s="52"/>
      <c r="I40" s="53"/>
      <c r="J40" s="31"/>
      <c r="K40" s="31"/>
      <c r="L40" s="2"/>
      <c r="M40" s="3"/>
      <c r="N40" s="3"/>
      <c r="O40" s="53"/>
      <c r="P40" s="54"/>
      <c r="Q40" s="55"/>
      <c r="R40" s="5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 x14ac:dyDescent="0.25">
      <c r="A41" s="1"/>
      <c r="B41" s="761" t="s">
        <v>52</v>
      </c>
      <c r="C41" s="733"/>
      <c r="D41" s="762" t="s">
        <v>53</v>
      </c>
      <c r="E41" s="732"/>
      <c r="F41" s="732"/>
      <c r="G41" s="732"/>
      <c r="H41" s="732"/>
      <c r="I41" s="733"/>
      <c r="J41" s="63" t="s">
        <v>54</v>
      </c>
      <c r="K41" s="762" t="s">
        <v>55</v>
      </c>
      <c r="L41" s="733"/>
      <c r="M41" s="766" t="s">
        <v>56</v>
      </c>
      <c r="N41" s="732"/>
      <c r="O41" s="732"/>
      <c r="P41" s="732"/>
      <c r="Q41" s="733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1.75" customHeight="1" x14ac:dyDescent="0.25">
      <c r="A42" s="1"/>
      <c r="B42" s="763" t="s">
        <v>99</v>
      </c>
      <c r="C42" s="723"/>
      <c r="D42" s="757" t="s">
        <v>100</v>
      </c>
      <c r="E42" s="729"/>
      <c r="F42" s="729"/>
      <c r="G42" s="729"/>
      <c r="H42" s="729"/>
      <c r="I42" s="723"/>
      <c r="J42" s="758" t="s">
        <v>57</v>
      </c>
      <c r="K42" s="64" t="s">
        <v>41</v>
      </c>
      <c r="L42" s="65">
        <v>14565</v>
      </c>
      <c r="M42" s="757" t="s">
        <v>58</v>
      </c>
      <c r="N42" s="729"/>
      <c r="O42" s="729"/>
      <c r="P42" s="729"/>
      <c r="Q42" s="72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1.75" customHeight="1" x14ac:dyDescent="0.25">
      <c r="A43" s="1"/>
      <c r="B43" s="724"/>
      <c r="C43" s="725"/>
      <c r="D43" s="726"/>
      <c r="E43" s="730"/>
      <c r="F43" s="730"/>
      <c r="G43" s="730"/>
      <c r="H43" s="730"/>
      <c r="I43" s="727"/>
      <c r="J43" s="752"/>
      <c r="K43" s="64" t="s">
        <v>43</v>
      </c>
      <c r="L43" s="65">
        <f>F39</f>
        <v>48405</v>
      </c>
      <c r="M43" s="726"/>
      <c r="N43" s="730"/>
      <c r="O43" s="730"/>
      <c r="P43" s="730"/>
      <c r="Q43" s="727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5" customHeight="1" x14ac:dyDescent="0.25">
      <c r="A44" s="1"/>
      <c r="B44" s="757" t="s">
        <v>101</v>
      </c>
      <c r="C44" s="729"/>
      <c r="D44" s="729"/>
      <c r="E44" s="729"/>
      <c r="F44" s="729"/>
      <c r="G44" s="729"/>
      <c r="H44" s="729"/>
      <c r="I44" s="729"/>
      <c r="J44" s="729"/>
      <c r="K44" s="729"/>
      <c r="L44" s="723"/>
      <c r="M44" s="767" t="s">
        <v>59</v>
      </c>
      <c r="N44" s="729"/>
      <c r="O44" s="729"/>
      <c r="P44" s="729"/>
      <c r="Q44" s="72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9.25" customHeight="1" x14ac:dyDescent="0.25">
      <c r="A45" s="1"/>
      <c r="B45" s="724"/>
      <c r="C45" s="736"/>
      <c r="D45" s="736"/>
      <c r="E45" s="736"/>
      <c r="F45" s="736"/>
      <c r="G45" s="736"/>
      <c r="H45" s="736"/>
      <c r="I45" s="736"/>
      <c r="J45" s="736"/>
      <c r="K45" s="736"/>
      <c r="L45" s="725"/>
      <c r="M45" s="730"/>
      <c r="N45" s="730"/>
      <c r="O45" s="730"/>
      <c r="P45" s="730"/>
      <c r="Q45" s="727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5.75" customHeight="1" x14ac:dyDescent="0.25">
      <c r="A46" s="1"/>
      <c r="B46" s="724"/>
      <c r="C46" s="736"/>
      <c r="D46" s="736"/>
      <c r="E46" s="736"/>
      <c r="F46" s="736"/>
      <c r="G46" s="736"/>
      <c r="H46" s="736"/>
      <c r="I46" s="736"/>
      <c r="J46" s="736"/>
      <c r="K46" s="736"/>
      <c r="L46" s="725"/>
      <c r="M46" s="768" t="s">
        <v>60</v>
      </c>
      <c r="N46" s="729"/>
      <c r="O46" s="729"/>
      <c r="P46" s="729"/>
      <c r="Q46" s="72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5.75" customHeight="1" x14ac:dyDescent="0.25">
      <c r="A47" s="1"/>
      <c r="B47" s="724"/>
      <c r="C47" s="736"/>
      <c r="D47" s="736"/>
      <c r="E47" s="736"/>
      <c r="F47" s="736"/>
      <c r="G47" s="736"/>
      <c r="H47" s="736"/>
      <c r="I47" s="736"/>
      <c r="J47" s="736"/>
      <c r="K47" s="736"/>
      <c r="L47" s="725"/>
      <c r="M47" s="730"/>
      <c r="N47" s="730"/>
      <c r="O47" s="730"/>
      <c r="P47" s="730"/>
      <c r="Q47" s="727"/>
    </row>
    <row r="48" spans="1:37" ht="15.75" customHeight="1" x14ac:dyDescent="0.25">
      <c r="A48" s="1"/>
      <c r="B48" s="724"/>
      <c r="C48" s="736"/>
      <c r="D48" s="736"/>
      <c r="E48" s="736"/>
      <c r="F48" s="736"/>
      <c r="G48" s="736"/>
      <c r="H48" s="736"/>
      <c r="I48" s="736"/>
      <c r="J48" s="736"/>
      <c r="K48" s="736"/>
      <c r="L48" s="725"/>
      <c r="M48" s="767" t="s">
        <v>59</v>
      </c>
      <c r="N48" s="729"/>
      <c r="O48" s="729"/>
      <c r="P48" s="729"/>
      <c r="Q48" s="723"/>
    </row>
    <row r="49" spans="1:17" ht="30" customHeight="1" x14ac:dyDescent="0.25">
      <c r="A49" s="1"/>
      <c r="B49" s="726"/>
      <c r="C49" s="730"/>
      <c r="D49" s="730"/>
      <c r="E49" s="730"/>
      <c r="F49" s="730"/>
      <c r="G49" s="730"/>
      <c r="H49" s="730"/>
      <c r="I49" s="730"/>
      <c r="J49" s="730"/>
      <c r="K49" s="730"/>
      <c r="L49" s="727"/>
      <c r="M49" s="730"/>
      <c r="N49" s="730"/>
      <c r="O49" s="730"/>
      <c r="P49" s="730"/>
      <c r="Q49" s="727"/>
    </row>
    <row r="50" spans="1:1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3"/>
      <c r="N50" s="3"/>
      <c r="O50" s="1"/>
      <c r="P50" s="1"/>
      <c r="Q50" s="1"/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3"/>
      <c r="N51" s="3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3"/>
      <c r="N52" s="3"/>
      <c r="O52" s="1"/>
      <c r="P52" s="1"/>
      <c r="Q52" s="1"/>
    </row>
    <row r="53" spans="1:17" ht="15.75" customHeight="1" x14ac:dyDescent="0.25">
      <c r="A53" s="1"/>
      <c r="B53" s="1"/>
      <c r="C53" s="1"/>
      <c r="D53" s="1"/>
      <c r="E53" s="1"/>
      <c r="F53" s="1"/>
      <c r="G53" s="1"/>
      <c r="H53" s="73"/>
      <c r="I53" s="1"/>
      <c r="J53" s="1"/>
      <c r="K53" s="1"/>
      <c r="L53" s="2"/>
      <c r="M53" s="3"/>
      <c r="N53" s="3"/>
      <c r="O53" s="1"/>
      <c r="P53" s="1"/>
      <c r="Q53" s="1"/>
    </row>
    <row r="54" spans="1:17" ht="15.75" customHeight="1" x14ac:dyDescent="0.25">
      <c r="A54" s="1"/>
      <c r="B54" s="1"/>
      <c r="C54" s="1"/>
      <c r="D54" s="1"/>
      <c r="E54" s="1"/>
      <c r="F54" s="1"/>
      <c r="G54" s="1"/>
      <c r="H54" s="1"/>
      <c r="I54" s="73"/>
      <c r="J54" s="1"/>
      <c r="K54" s="1"/>
      <c r="L54" s="2"/>
      <c r="M54" s="3"/>
      <c r="N54" s="3"/>
      <c r="O54" s="1"/>
      <c r="P54" s="1"/>
      <c r="Q54" s="1"/>
    </row>
    <row r="55" spans="1:1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3"/>
      <c r="N55" s="3"/>
      <c r="O55" s="1"/>
      <c r="P55" s="1"/>
      <c r="Q55" s="1"/>
    </row>
    <row r="56" spans="1:1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3"/>
      <c r="N56" s="3"/>
      <c r="O56" s="1"/>
      <c r="P56" s="1"/>
      <c r="Q56" s="1"/>
    </row>
    <row r="57" spans="1:1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3"/>
      <c r="N57" s="3"/>
      <c r="O57" s="1"/>
      <c r="P57" s="1"/>
      <c r="Q57" s="1"/>
    </row>
    <row r="58" spans="1:1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3"/>
      <c r="N58" s="3"/>
      <c r="O58" s="1"/>
      <c r="P58" s="1"/>
      <c r="Q58" s="1"/>
    </row>
    <row r="59" spans="1:1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3"/>
      <c r="N59" s="3"/>
      <c r="O59" s="1"/>
      <c r="P59" s="1"/>
      <c r="Q59" s="1"/>
    </row>
    <row r="60" spans="1:1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3"/>
      <c r="N60" s="3"/>
      <c r="O60" s="1"/>
      <c r="P60" s="1"/>
      <c r="Q60" s="1"/>
    </row>
    <row r="61" spans="1:1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3"/>
      <c r="N61" s="3"/>
      <c r="O61" s="1"/>
      <c r="P61" s="1"/>
      <c r="Q61" s="1"/>
    </row>
    <row r="62" spans="1:1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3"/>
      <c r="N62" s="3"/>
      <c r="O62" s="1"/>
      <c r="P62" s="1"/>
      <c r="Q62" s="1"/>
    </row>
    <row r="63" spans="1:1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3"/>
      <c r="N63" s="3"/>
      <c r="O63" s="1"/>
      <c r="P63" s="1"/>
      <c r="Q63" s="1"/>
    </row>
    <row r="64" spans="1:1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3"/>
      <c r="O64" s="1"/>
      <c r="P64" s="1"/>
      <c r="Q64" s="1"/>
    </row>
    <row r="65" spans="1:3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3"/>
      <c r="N65" s="3"/>
      <c r="O65" s="1"/>
      <c r="P65" s="1"/>
      <c r="Q65" s="1"/>
    </row>
    <row r="66" spans="1:3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3"/>
      <c r="N66" s="3"/>
      <c r="O66" s="1"/>
      <c r="P66" s="1"/>
      <c r="Q66" s="1"/>
    </row>
    <row r="67" spans="1:3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3"/>
      <c r="N67" s="3"/>
      <c r="O67" s="1"/>
      <c r="P67" s="1"/>
      <c r="Q67" s="1"/>
    </row>
    <row r="68" spans="1:3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3"/>
      <c r="N68" s="3"/>
      <c r="O68" s="1"/>
      <c r="P68" s="1"/>
      <c r="Q68" s="1"/>
    </row>
    <row r="69" spans="1:3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3"/>
      <c r="N69" s="3"/>
      <c r="O69" s="1"/>
      <c r="P69" s="1"/>
      <c r="Q69" s="1"/>
    </row>
    <row r="70" spans="1:3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3"/>
      <c r="N70" s="3"/>
      <c r="O70" s="1"/>
      <c r="P70" s="1"/>
      <c r="Q70" s="1"/>
    </row>
    <row r="71" spans="1:3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3"/>
      <c r="N71" s="3"/>
      <c r="O71" s="1"/>
      <c r="P71" s="1"/>
      <c r="Q71" s="1"/>
    </row>
    <row r="72" spans="1:3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3"/>
      <c r="N72" s="3"/>
      <c r="O72" s="1"/>
      <c r="P72" s="1"/>
      <c r="Q72" s="1"/>
    </row>
    <row r="73" spans="1:3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3"/>
      <c r="N73" s="3"/>
      <c r="O73" s="1"/>
      <c r="P73" s="1"/>
      <c r="Q73" s="1"/>
    </row>
    <row r="74" spans="1:3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3"/>
      <c r="N74" s="3"/>
      <c r="O74" s="1"/>
      <c r="P74" s="1"/>
      <c r="Q74" s="1"/>
    </row>
    <row r="75" spans="1:3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3"/>
      <c r="N75" s="3"/>
      <c r="O75" s="1"/>
      <c r="P75" s="1"/>
      <c r="Q75" s="1"/>
    </row>
    <row r="76" spans="1:3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3"/>
      <c r="N76" s="3"/>
      <c r="O76" s="1"/>
      <c r="P76" s="1"/>
      <c r="Q76" s="1"/>
    </row>
    <row r="77" spans="1:3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3"/>
      <c r="N77" s="3"/>
      <c r="O77" s="1"/>
      <c r="P77" s="1"/>
      <c r="Q77" s="1"/>
    </row>
    <row r="78" spans="1:3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3"/>
      <c r="N78" s="3"/>
      <c r="O78" s="1"/>
      <c r="P78" s="1"/>
      <c r="Q78" s="1"/>
    </row>
    <row r="79" spans="1:3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3"/>
      <c r="N79" s="3"/>
      <c r="O79" s="1"/>
      <c r="P79" s="1"/>
      <c r="Q79" s="1"/>
    </row>
    <row r="80" spans="1:3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</sheetData>
  <mergeCells count="121">
    <mergeCell ref="B15:B17"/>
    <mergeCell ref="C15:C17"/>
    <mergeCell ref="D15:D17"/>
    <mergeCell ref="E15:E17"/>
    <mergeCell ref="F15:F17"/>
    <mergeCell ref="E20:E21"/>
    <mergeCell ref="E22:E23"/>
    <mergeCell ref="G15:G17"/>
    <mergeCell ref="H15:H17"/>
    <mergeCell ref="B18:B25"/>
    <mergeCell ref="C18:C19"/>
    <mergeCell ref="E18:E19"/>
    <mergeCell ref="C20:C21"/>
    <mergeCell ref="C22:C23"/>
    <mergeCell ref="E24:E25"/>
    <mergeCell ref="Q36:Q37"/>
    <mergeCell ref="O38:O39"/>
    <mergeCell ref="L5:O5"/>
    <mergeCell ref="C6:Q6"/>
    <mergeCell ref="D7:Q7"/>
    <mergeCell ref="D8:Q8"/>
    <mergeCell ref="D9:I9"/>
    <mergeCell ref="J9:L14"/>
    <mergeCell ref="D11:I11"/>
    <mergeCell ref="I15:L16"/>
    <mergeCell ref="M15:N16"/>
    <mergeCell ref="D14:I14"/>
    <mergeCell ref="N14:P14"/>
    <mergeCell ref="O15:Q15"/>
    <mergeCell ref="O16:O17"/>
    <mergeCell ref="P16:P17"/>
    <mergeCell ref="Q16:Q17"/>
    <mergeCell ref="O18:O19"/>
    <mergeCell ref="P18:P19"/>
    <mergeCell ref="Q18:Q19"/>
    <mergeCell ref="O32:O33"/>
    <mergeCell ref="P32:P33"/>
    <mergeCell ref="Q32:Q33"/>
    <mergeCell ref="C24:C25"/>
    <mergeCell ref="K41:L41"/>
    <mergeCell ref="B42:C43"/>
    <mergeCell ref="B44:L49"/>
    <mergeCell ref="P30:P31"/>
    <mergeCell ref="Q30:Q31"/>
    <mergeCell ref="O26:O27"/>
    <mergeCell ref="P26:P27"/>
    <mergeCell ref="Q26:Q27"/>
    <mergeCell ref="O28:O29"/>
    <mergeCell ref="P28:P29"/>
    <mergeCell ref="Q28:Q29"/>
    <mergeCell ref="O30:O31"/>
    <mergeCell ref="P38:P39"/>
    <mergeCell ref="Q38:Q39"/>
    <mergeCell ref="M41:Q41"/>
    <mergeCell ref="M42:Q43"/>
    <mergeCell ref="M44:Q45"/>
    <mergeCell ref="M46:Q47"/>
    <mergeCell ref="M48:Q49"/>
    <mergeCell ref="O34:O35"/>
    <mergeCell ref="P34:P35"/>
    <mergeCell ref="Q34:Q35"/>
    <mergeCell ref="O36:O37"/>
    <mergeCell ref="P36:P37"/>
    <mergeCell ref="B26:B37"/>
    <mergeCell ref="C26:C27"/>
    <mergeCell ref="E26:E27"/>
    <mergeCell ref="C28:C29"/>
    <mergeCell ref="C30:C31"/>
    <mergeCell ref="D42:I43"/>
    <mergeCell ref="J42:J43"/>
    <mergeCell ref="B38:B39"/>
    <mergeCell ref="C38:C39"/>
    <mergeCell ref="E38:E39"/>
    <mergeCell ref="B41:C41"/>
    <mergeCell ref="D41:I41"/>
    <mergeCell ref="E28:E29"/>
    <mergeCell ref="E30:E31"/>
    <mergeCell ref="C32:C33"/>
    <mergeCell ref="E32:E33"/>
    <mergeCell ref="C34:C35"/>
    <mergeCell ref="E34:E35"/>
    <mergeCell ref="C36:C37"/>
    <mergeCell ref="E36:E37"/>
    <mergeCell ref="U14:V14"/>
    <mergeCell ref="U15:V15"/>
    <mergeCell ref="U16:V16"/>
    <mergeCell ref="U17:V17"/>
    <mergeCell ref="P24:P25"/>
    <mergeCell ref="Q24:Q25"/>
    <mergeCell ref="U26:V26"/>
    <mergeCell ref="O20:O21"/>
    <mergeCell ref="P20:P21"/>
    <mergeCell ref="Q20:Q21"/>
    <mergeCell ref="O22:O23"/>
    <mergeCell ref="P22:P23"/>
    <mergeCell ref="Q22:Q23"/>
    <mergeCell ref="O24:O25"/>
    <mergeCell ref="B10:C10"/>
    <mergeCell ref="D10:I10"/>
    <mergeCell ref="B9:C9"/>
    <mergeCell ref="B11:C11"/>
    <mergeCell ref="B12:C12"/>
    <mergeCell ref="B13:C13"/>
    <mergeCell ref="N10:P10"/>
    <mergeCell ref="N11:P11"/>
    <mergeCell ref="U11:W11"/>
    <mergeCell ref="D12:I12"/>
    <mergeCell ref="N12:P12"/>
    <mergeCell ref="U12:W12"/>
    <mergeCell ref="D13:I13"/>
    <mergeCell ref="N13:P13"/>
    <mergeCell ref="U13:W13"/>
    <mergeCell ref="B2:C5"/>
    <mergeCell ref="D2:K3"/>
    <mergeCell ref="L2:O2"/>
    <mergeCell ref="P2:Q5"/>
    <mergeCell ref="L3:O3"/>
    <mergeCell ref="D4:K5"/>
    <mergeCell ref="L4:O4"/>
    <mergeCell ref="M9:Q9"/>
    <mergeCell ref="T9:X9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00"/>
  <sheetViews>
    <sheetView topLeftCell="B1" zoomScale="70" zoomScaleNormal="70" workbookViewId="0">
      <selection activeCell="D8" sqref="D8:Q8"/>
    </sheetView>
  </sheetViews>
  <sheetFormatPr baseColWidth="10" defaultColWidth="14.42578125" defaultRowHeight="15" customHeight="1" x14ac:dyDescent="0.25"/>
  <cols>
    <col min="1" max="1" width="6.7109375" customWidth="1"/>
    <col min="2" max="2" width="45.42578125" customWidth="1"/>
    <col min="3" max="3" width="86.7109375" customWidth="1"/>
    <col min="4" max="4" width="16.7109375" customWidth="1"/>
    <col min="5" max="5" width="13.7109375" customWidth="1"/>
    <col min="6" max="6" width="16.7109375" customWidth="1"/>
    <col min="7" max="7" width="18" customWidth="1"/>
    <col min="8" max="8" width="22.7109375" customWidth="1"/>
    <col min="9" max="9" width="17.28515625" bestFit="1" customWidth="1"/>
    <col min="10" max="10" width="20.7109375" customWidth="1"/>
    <col min="11" max="11" width="13.42578125" customWidth="1"/>
    <col min="12" max="12" width="15.7109375" customWidth="1"/>
    <col min="13" max="13" width="14.7109375" customWidth="1"/>
    <col min="14" max="14" width="21.140625" customWidth="1"/>
    <col min="15" max="17" width="16.7109375" customWidth="1"/>
    <col min="18" max="18" width="16.42578125" customWidth="1"/>
    <col min="19" max="19" width="12.42578125" customWidth="1"/>
    <col min="21" max="21" width="18.42578125" customWidth="1"/>
    <col min="22" max="22" width="33.7109375" customWidth="1"/>
    <col min="23" max="23" width="12.42578125" hidden="1" customWidth="1"/>
    <col min="24" max="24" width="24.28515625" customWidth="1"/>
    <col min="25" max="25" width="22.42578125" customWidth="1"/>
    <col min="26" max="27" width="12.42578125" customWidth="1"/>
    <col min="28" max="28" width="16.7109375" customWidth="1"/>
    <col min="29" max="29" width="12.42578125" customWidth="1"/>
    <col min="30" max="30" width="30.140625" customWidth="1"/>
    <col min="31" max="31" width="15.42578125" customWidth="1"/>
    <col min="32" max="32" width="15.7109375" customWidth="1"/>
    <col min="33" max="33" width="24.42578125" customWidth="1"/>
    <col min="34" max="34" width="17.140625" customWidth="1"/>
    <col min="35" max="37" width="12.42578125" customWidth="1"/>
  </cols>
  <sheetData>
    <row r="1" spans="1:37" ht="22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7.5" customHeight="1" x14ac:dyDescent="0.3">
      <c r="A2" s="4"/>
      <c r="B2" s="722"/>
      <c r="C2" s="723"/>
      <c r="D2" s="728" t="s">
        <v>108</v>
      </c>
      <c r="E2" s="729"/>
      <c r="F2" s="729"/>
      <c r="G2" s="729"/>
      <c r="H2" s="729"/>
      <c r="I2" s="729"/>
      <c r="J2" s="729"/>
      <c r="K2" s="723"/>
      <c r="L2" s="731" t="s">
        <v>109</v>
      </c>
      <c r="M2" s="732"/>
      <c r="N2" s="732"/>
      <c r="O2" s="733"/>
      <c r="P2" s="722"/>
      <c r="Q2" s="723"/>
      <c r="R2" s="5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37.5" customHeight="1" x14ac:dyDescent="0.3">
      <c r="A3" s="4"/>
      <c r="B3" s="724"/>
      <c r="C3" s="725"/>
      <c r="D3" s="726"/>
      <c r="E3" s="730"/>
      <c r="F3" s="730"/>
      <c r="G3" s="730"/>
      <c r="H3" s="730"/>
      <c r="I3" s="730"/>
      <c r="J3" s="730"/>
      <c r="K3" s="727"/>
      <c r="L3" s="731" t="s">
        <v>110</v>
      </c>
      <c r="M3" s="732"/>
      <c r="N3" s="732"/>
      <c r="O3" s="733"/>
      <c r="P3" s="724"/>
      <c r="Q3" s="725"/>
      <c r="R3" s="5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33.75" customHeight="1" x14ac:dyDescent="0.3">
      <c r="A4" s="4"/>
      <c r="B4" s="724"/>
      <c r="C4" s="725"/>
      <c r="D4" s="728" t="s">
        <v>111</v>
      </c>
      <c r="E4" s="729"/>
      <c r="F4" s="729"/>
      <c r="G4" s="729"/>
      <c r="H4" s="729"/>
      <c r="I4" s="729"/>
      <c r="J4" s="729"/>
      <c r="K4" s="723"/>
      <c r="L4" s="731" t="s">
        <v>112</v>
      </c>
      <c r="M4" s="732"/>
      <c r="N4" s="732"/>
      <c r="O4" s="733"/>
      <c r="P4" s="724"/>
      <c r="Q4" s="725"/>
      <c r="R4" s="5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38.25" customHeight="1" x14ac:dyDescent="0.3">
      <c r="A5" s="4"/>
      <c r="B5" s="726"/>
      <c r="C5" s="727"/>
      <c r="D5" s="726"/>
      <c r="E5" s="730"/>
      <c r="F5" s="730"/>
      <c r="G5" s="730"/>
      <c r="H5" s="730"/>
      <c r="I5" s="730"/>
      <c r="J5" s="730"/>
      <c r="K5" s="727"/>
      <c r="L5" s="731" t="s">
        <v>113</v>
      </c>
      <c r="M5" s="732"/>
      <c r="N5" s="732"/>
      <c r="O5" s="733"/>
      <c r="P5" s="726"/>
      <c r="Q5" s="727"/>
      <c r="R5" s="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23.25" customHeight="1" x14ac:dyDescent="0.3">
      <c r="A6" s="4"/>
      <c r="B6" s="4"/>
      <c r="C6" s="769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3">
      <c r="A7" s="4"/>
      <c r="B7" s="7" t="s">
        <v>0</v>
      </c>
      <c r="C7" s="7" t="s">
        <v>1</v>
      </c>
      <c r="D7" s="770" t="s">
        <v>2</v>
      </c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3"/>
      <c r="R7" s="5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36" customHeight="1" x14ac:dyDescent="0.3">
      <c r="A8" s="4"/>
      <c r="B8" s="7" t="s">
        <v>3</v>
      </c>
      <c r="C8" s="57" t="s">
        <v>4</v>
      </c>
      <c r="D8" s="771" t="s">
        <v>5</v>
      </c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6" customHeight="1" x14ac:dyDescent="0.3">
      <c r="A9" s="4"/>
      <c r="B9" s="737" t="s">
        <v>6</v>
      </c>
      <c r="C9" s="733"/>
      <c r="D9" s="738" t="s">
        <v>7</v>
      </c>
      <c r="E9" s="732"/>
      <c r="F9" s="732"/>
      <c r="G9" s="732"/>
      <c r="H9" s="732"/>
      <c r="I9" s="733"/>
      <c r="J9" s="772" t="s">
        <v>114</v>
      </c>
      <c r="K9" s="729"/>
      <c r="L9" s="723"/>
      <c r="M9" s="734" t="s">
        <v>8</v>
      </c>
      <c r="N9" s="732"/>
      <c r="O9" s="732"/>
      <c r="P9" s="732"/>
      <c r="Q9" s="733"/>
      <c r="R9" s="8"/>
      <c r="S9" s="4"/>
      <c r="T9" s="735"/>
      <c r="U9" s="736"/>
      <c r="V9" s="736"/>
      <c r="W9" s="736"/>
      <c r="X9" s="736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6" customHeight="1" x14ac:dyDescent="0.3">
      <c r="A10" s="4"/>
      <c r="B10" s="737" t="s">
        <v>9</v>
      </c>
      <c r="C10" s="733"/>
      <c r="D10" s="738" t="s">
        <v>10</v>
      </c>
      <c r="E10" s="732"/>
      <c r="F10" s="732"/>
      <c r="G10" s="732"/>
      <c r="H10" s="732"/>
      <c r="I10" s="733"/>
      <c r="J10" s="724"/>
      <c r="K10" s="736"/>
      <c r="L10" s="725"/>
      <c r="M10" s="10" t="s">
        <v>11</v>
      </c>
      <c r="N10" s="742" t="s">
        <v>12</v>
      </c>
      <c r="O10" s="732"/>
      <c r="P10" s="733"/>
      <c r="Q10" s="10" t="s">
        <v>13</v>
      </c>
      <c r="R10" s="8"/>
      <c r="S10" s="4"/>
      <c r="T10" s="9"/>
      <c r="U10" s="9"/>
      <c r="V10" s="9"/>
      <c r="W10" s="9"/>
      <c r="X10" s="9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42" customHeight="1" x14ac:dyDescent="0.3">
      <c r="A11" s="4"/>
      <c r="B11" s="739" t="s">
        <v>14</v>
      </c>
      <c r="C11" s="733"/>
      <c r="D11" s="745" t="s">
        <v>15</v>
      </c>
      <c r="E11" s="732"/>
      <c r="F11" s="732"/>
      <c r="G11" s="732"/>
      <c r="H11" s="732"/>
      <c r="I11" s="733"/>
      <c r="J11" s="724"/>
      <c r="K11" s="736"/>
      <c r="L11" s="725"/>
      <c r="M11" s="11"/>
      <c r="N11" s="743"/>
      <c r="O11" s="732"/>
      <c r="P11" s="733"/>
      <c r="Q11" s="12"/>
      <c r="R11" s="8"/>
      <c r="S11" s="4"/>
      <c r="T11" s="13"/>
      <c r="U11" s="744"/>
      <c r="V11" s="736"/>
      <c r="W11" s="736"/>
      <c r="X11" s="13"/>
      <c r="Y11" s="4"/>
      <c r="Z11" s="6"/>
      <c r="AA11" s="6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74.25" customHeight="1" x14ac:dyDescent="0.3">
      <c r="A12" s="4"/>
      <c r="B12" s="740" t="s">
        <v>16</v>
      </c>
      <c r="C12" s="733"/>
      <c r="D12" s="745" t="s">
        <v>115</v>
      </c>
      <c r="E12" s="732"/>
      <c r="F12" s="732"/>
      <c r="G12" s="732"/>
      <c r="H12" s="732"/>
      <c r="I12" s="733"/>
      <c r="J12" s="724"/>
      <c r="K12" s="736"/>
      <c r="L12" s="725"/>
      <c r="M12" s="14"/>
      <c r="N12" s="746"/>
      <c r="O12" s="732"/>
      <c r="P12" s="733"/>
      <c r="Q12" s="15"/>
      <c r="R12" s="8"/>
      <c r="S12" s="4"/>
      <c r="T12" s="16"/>
      <c r="U12" s="747"/>
      <c r="V12" s="736"/>
      <c r="W12" s="736"/>
      <c r="X12" s="18"/>
      <c r="Y12" s="4"/>
      <c r="Z12" s="19"/>
      <c r="AA12" s="20"/>
      <c r="AB12" s="21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74.25" customHeight="1" x14ac:dyDescent="0.3">
      <c r="A13" s="4"/>
      <c r="B13" s="741" t="s">
        <v>18</v>
      </c>
      <c r="C13" s="733"/>
      <c r="D13" s="748" t="s">
        <v>116</v>
      </c>
      <c r="E13" s="732"/>
      <c r="F13" s="732"/>
      <c r="G13" s="732"/>
      <c r="H13" s="732"/>
      <c r="I13" s="733"/>
      <c r="J13" s="724"/>
      <c r="K13" s="736"/>
      <c r="L13" s="725"/>
      <c r="M13" s="22"/>
      <c r="N13" s="749"/>
      <c r="O13" s="732"/>
      <c r="P13" s="733"/>
      <c r="Q13" s="23"/>
      <c r="R13" s="8"/>
      <c r="S13" s="4"/>
      <c r="T13" s="16"/>
      <c r="U13" s="747"/>
      <c r="V13" s="736"/>
      <c r="W13" s="736"/>
      <c r="X13" s="18"/>
      <c r="Y13" s="4"/>
      <c r="Z13" s="19"/>
      <c r="AA13" s="20"/>
      <c r="AB13" s="21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38.25" customHeight="1" x14ac:dyDescent="0.3">
      <c r="A14" s="4"/>
      <c r="B14" s="58" t="s">
        <v>20</v>
      </c>
      <c r="C14" s="59" t="s">
        <v>21</v>
      </c>
      <c r="D14" s="774" t="s">
        <v>22</v>
      </c>
      <c r="E14" s="732"/>
      <c r="F14" s="732"/>
      <c r="G14" s="732"/>
      <c r="H14" s="732"/>
      <c r="I14" s="733"/>
      <c r="J14" s="726"/>
      <c r="K14" s="730"/>
      <c r="L14" s="727"/>
      <c r="M14" s="24"/>
      <c r="N14" s="749"/>
      <c r="O14" s="732"/>
      <c r="P14" s="733"/>
      <c r="Q14" s="25"/>
      <c r="R14" s="8"/>
      <c r="S14" s="4"/>
      <c r="T14" s="26"/>
      <c r="U14" s="747"/>
      <c r="V14" s="736"/>
      <c r="W14" s="17"/>
      <c r="X14" s="18"/>
      <c r="Y14" s="27"/>
      <c r="Z14" s="19"/>
      <c r="AA14" s="20"/>
      <c r="AB14" s="21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28.5" customHeight="1" x14ac:dyDescent="0.25">
      <c r="A15" s="1"/>
      <c r="B15" s="758" t="s">
        <v>23</v>
      </c>
      <c r="C15" s="776" t="s">
        <v>24</v>
      </c>
      <c r="D15" s="758" t="s">
        <v>117</v>
      </c>
      <c r="E15" s="758" t="s">
        <v>25</v>
      </c>
      <c r="F15" s="758" t="s">
        <v>26</v>
      </c>
      <c r="G15" s="778" t="s">
        <v>118</v>
      </c>
      <c r="H15" s="758" t="s">
        <v>27</v>
      </c>
      <c r="I15" s="773" t="s">
        <v>28</v>
      </c>
      <c r="J15" s="729"/>
      <c r="K15" s="729"/>
      <c r="L15" s="723"/>
      <c r="M15" s="773" t="s">
        <v>29</v>
      </c>
      <c r="N15" s="723"/>
      <c r="O15" s="775" t="s">
        <v>30</v>
      </c>
      <c r="P15" s="732"/>
      <c r="Q15" s="733"/>
      <c r="R15" s="1"/>
      <c r="S15" s="1"/>
      <c r="T15" s="28"/>
      <c r="U15" s="750"/>
      <c r="V15" s="736"/>
      <c r="W15" s="1"/>
      <c r="X15" s="30"/>
      <c r="Y15" s="1"/>
      <c r="Z15" s="31"/>
      <c r="AA15" s="32"/>
      <c r="AB15" s="33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33.75" customHeight="1" x14ac:dyDescent="0.25">
      <c r="A16" s="1"/>
      <c r="B16" s="754"/>
      <c r="C16" s="754"/>
      <c r="D16" s="754"/>
      <c r="E16" s="754"/>
      <c r="F16" s="754"/>
      <c r="G16" s="754"/>
      <c r="H16" s="754"/>
      <c r="I16" s="726"/>
      <c r="J16" s="730"/>
      <c r="K16" s="730"/>
      <c r="L16" s="727"/>
      <c r="M16" s="726"/>
      <c r="N16" s="727"/>
      <c r="O16" s="758" t="s">
        <v>31</v>
      </c>
      <c r="P16" s="758" t="s">
        <v>32</v>
      </c>
      <c r="Q16" s="776" t="s">
        <v>33</v>
      </c>
      <c r="R16" s="1"/>
      <c r="S16" s="1"/>
      <c r="T16" s="34"/>
      <c r="U16" s="750"/>
      <c r="V16" s="736"/>
      <c r="W16" s="1"/>
      <c r="X16" s="32"/>
      <c r="Y16" s="1"/>
      <c r="Z16" s="31"/>
      <c r="AA16" s="32"/>
      <c r="AB16" s="33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39.75" customHeight="1" x14ac:dyDescent="0.25">
      <c r="A17" s="1"/>
      <c r="B17" s="752"/>
      <c r="C17" s="752"/>
      <c r="D17" s="752"/>
      <c r="E17" s="752"/>
      <c r="F17" s="752"/>
      <c r="G17" s="752"/>
      <c r="H17" s="752"/>
      <c r="I17" s="35" t="s">
        <v>34</v>
      </c>
      <c r="J17" s="35" t="s">
        <v>35</v>
      </c>
      <c r="K17" s="35" t="s">
        <v>36</v>
      </c>
      <c r="L17" s="61" t="s">
        <v>37</v>
      </c>
      <c r="M17" s="36" t="s">
        <v>38</v>
      </c>
      <c r="N17" s="37" t="s">
        <v>39</v>
      </c>
      <c r="O17" s="752"/>
      <c r="P17" s="752"/>
      <c r="Q17" s="752"/>
      <c r="R17" s="1"/>
      <c r="S17" s="1"/>
      <c r="T17" s="34"/>
      <c r="U17" s="750"/>
      <c r="V17" s="736"/>
      <c r="W17" s="1"/>
      <c r="X17" s="32"/>
      <c r="Y17" s="1"/>
      <c r="Z17" s="31"/>
      <c r="AA17" s="32"/>
      <c r="AB17" s="33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3.25" customHeight="1" x14ac:dyDescent="0.25">
      <c r="A18" s="1"/>
      <c r="B18" s="779" t="s">
        <v>119</v>
      </c>
      <c r="C18" s="755" t="s">
        <v>120</v>
      </c>
      <c r="D18" s="36" t="s">
        <v>41</v>
      </c>
      <c r="E18" s="756" t="s">
        <v>86</v>
      </c>
      <c r="F18" s="37">
        <v>100</v>
      </c>
      <c r="G18" s="36" t="s">
        <v>41</v>
      </c>
      <c r="H18" s="39">
        <f t="shared" ref="H18:H21" si="0">I18+J18+K18+L18</f>
        <v>982548332</v>
      </c>
      <c r="I18" s="40">
        <f>710000000+350000000-77451668</f>
        <v>982548332</v>
      </c>
      <c r="J18" s="39"/>
      <c r="K18" s="39"/>
      <c r="L18" s="39"/>
      <c r="M18" s="47"/>
      <c r="N18" s="47"/>
      <c r="O18" s="764">
        <f>+F19/F18</f>
        <v>1.05</v>
      </c>
      <c r="P18" s="764">
        <f>+H19/H18</f>
        <v>0.71243314674926339</v>
      </c>
      <c r="Q18" s="765">
        <f>+(O18*O18)/P18</f>
        <v>1.5475136229000002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3.25" customHeight="1" x14ac:dyDescent="0.25">
      <c r="A19" s="1"/>
      <c r="B19" s="724"/>
      <c r="C19" s="752"/>
      <c r="D19" s="36" t="s">
        <v>43</v>
      </c>
      <c r="E19" s="752"/>
      <c r="F19" s="48">
        <v>105</v>
      </c>
      <c r="G19" s="36" t="s">
        <v>44</v>
      </c>
      <c r="H19" s="39">
        <f t="shared" si="0"/>
        <v>700000000</v>
      </c>
      <c r="I19" s="40">
        <v>700000000</v>
      </c>
      <c r="J19" s="39"/>
      <c r="K19" s="39"/>
      <c r="L19" s="39"/>
      <c r="M19" s="50"/>
      <c r="N19" s="46"/>
      <c r="O19" s="752"/>
      <c r="P19" s="752"/>
      <c r="Q19" s="75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8" customHeight="1" x14ac:dyDescent="0.25">
      <c r="A20" s="1"/>
      <c r="B20" s="724"/>
      <c r="C20" s="777" t="s">
        <v>121</v>
      </c>
      <c r="D20" s="36" t="s">
        <v>41</v>
      </c>
      <c r="E20" s="756" t="s">
        <v>122</v>
      </c>
      <c r="F20" s="37">
        <v>70</v>
      </c>
      <c r="G20" s="36" t="s">
        <v>41</v>
      </c>
      <c r="H20" s="39">
        <f t="shared" si="0"/>
        <v>40000000</v>
      </c>
      <c r="I20" s="44">
        <v>40000000</v>
      </c>
      <c r="J20" s="39"/>
      <c r="K20" s="39"/>
      <c r="L20" s="39"/>
      <c r="M20" s="49"/>
      <c r="N20" s="49"/>
      <c r="O20" s="764">
        <f>+F21/F20</f>
        <v>3.2</v>
      </c>
      <c r="P20" s="764">
        <f>+H21/H20</f>
        <v>0.625</v>
      </c>
      <c r="Q20" s="765">
        <f>+(O20*O20)/P20</f>
        <v>16.384000000000004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25">
      <c r="A21" s="1"/>
      <c r="B21" s="724"/>
      <c r="C21" s="752"/>
      <c r="D21" s="36" t="s">
        <v>43</v>
      </c>
      <c r="E21" s="752"/>
      <c r="F21" s="74">
        <v>224</v>
      </c>
      <c r="G21" s="36" t="s">
        <v>44</v>
      </c>
      <c r="H21" s="39">
        <f t="shared" si="0"/>
        <v>25000000</v>
      </c>
      <c r="I21" s="44">
        <v>25000000</v>
      </c>
      <c r="J21" s="39"/>
      <c r="K21" s="39"/>
      <c r="L21" s="39"/>
      <c r="M21" s="50"/>
      <c r="N21" s="46"/>
      <c r="O21" s="752"/>
      <c r="P21" s="752"/>
      <c r="Q21" s="75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8.75" customHeight="1" x14ac:dyDescent="0.25">
      <c r="A22" s="1"/>
      <c r="B22" s="759"/>
      <c r="C22" s="760" t="s">
        <v>51</v>
      </c>
      <c r="D22" s="36" t="s">
        <v>41</v>
      </c>
      <c r="E22" s="756" t="s">
        <v>48</v>
      </c>
      <c r="F22" s="38">
        <f t="shared" ref="F22:F23" si="1">F18+F20</f>
        <v>170</v>
      </c>
      <c r="G22" s="36" t="s">
        <v>41</v>
      </c>
      <c r="H22" s="39">
        <f t="shared" ref="H22:L22" si="2">H18+H20</f>
        <v>1022548332</v>
      </c>
      <c r="I22" s="39">
        <f t="shared" si="2"/>
        <v>1022548332</v>
      </c>
      <c r="J22" s="39">
        <f t="shared" si="2"/>
        <v>0</v>
      </c>
      <c r="K22" s="39">
        <f t="shared" si="2"/>
        <v>0</v>
      </c>
      <c r="L22" s="39">
        <f t="shared" si="2"/>
        <v>0</v>
      </c>
      <c r="M22" s="50"/>
      <c r="N22" s="46"/>
      <c r="O22" s="764">
        <f>+F23/F22</f>
        <v>1.9352941176470588</v>
      </c>
      <c r="P22" s="764">
        <f>+H23/H22</f>
        <v>0.70901294081813626</v>
      </c>
      <c r="Q22" s="765">
        <f>+(O22*O22)/P22</f>
        <v>5.2825034723308439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8.75" customHeight="1" x14ac:dyDescent="0.25">
      <c r="A23" s="1"/>
      <c r="B23" s="752"/>
      <c r="C23" s="726"/>
      <c r="D23" s="36" t="s">
        <v>43</v>
      </c>
      <c r="E23" s="752"/>
      <c r="F23" s="43">
        <f t="shared" si="1"/>
        <v>329</v>
      </c>
      <c r="G23" s="36" t="s">
        <v>44</v>
      </c>
      <c r="H23" s="39">
        <f t="shared" ref="H23:L23" si="3">H19+H21</f>
        <v>725000000</v>
      </c>
      <c r="I23" s="39">
        <f t="shared" si="3"/>
        <v>725000000</v>
      </c>
      <c r="J23" s="39">
        <f t="shared" si="3"/>
        <v>0</v>
      </c>
      <c r="K23" s="39">
        <f t="shared" si="3"/>
        <v>0</v>
      </c>
      <c r="L23" s="39">
        <f t="shared" si="3"/>
        <v>0</v>
      </c>
      <c r="M23" s="50"/>
      <c r="N23" s="46"/>
      <c r="O23" s="752"/>
      <c r="P23" s="752"/>
      <c r="Q23" s="75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 customHeight="1" x14ac:dyDescent="0.25">
      <c r="A24" s="1"/>
      <c r="B24" s="1"/>
      <c r="C24" s="1"/>
      <c r="D24" s="51"/>
      <c r="E24" s="1"/>
      <c r="F24" s="1"/>
      <c r="G24" s="1"/>
      <c r="H24" s="52"/>
      <c r="I24" s="53"/>
      <c r="J24" s="31"/>
      <c r="K24" s="31"/>
      <c r="L24" s="2"/>
      <c r="M24" s="3"/>
      <c r="N24" s="3"/>
      <c r="O24" s="53"/>
      <c r="P24" s="54"/>
      <c r="Q24" s="55"/>
      <c r="R24" s="5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 customHeight="1" x14ac:dyDescent="0.25">
      <c r="A25" s="1"/>
      <c r="B25" s="761" t="s">
        <v>52</v>
      </c>
      <c r="C25" s="733"/>
      <c r="D25" s="762" t="s">
        <v>53</v>
      </c>
      <c r="E25" s="732"/>
      <c r="F25" s="732"/>
      <c r="G25" s="732"/>
      <c r="H25" s="732"/>
      <c r="I25" s="733"/>
      <c r="J25" s="63" t="s">
        <v>54</v>
      </c>
      <c r="K25" s="762" t="s">
        <v>55</v>
      </c>
      <c r="L25" s="733"/>
      <c r="M25" s="766" t="s">
        <v>56</v>
      </c>
      <c r="N25" s="732"/>
      <c r="O25" s="732"/>
      <c r="P25" s="732"/>
      <c r="Q25" s="73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6.25" customHeight="1" x14ac:dyDescent="0.25">
      <c r="A26" s="1"/>
      <c r="B26" s="763" t="s">
        <v>123</v>
      </c>
      <c r="C26" s="723"/>
      <c r="D26" s="780" t="s">
        <v>124</v>
      </c>
      <c r="E26" s="729"/>
      <c r="F26" s="729"/>
      <c r="G26" s="729"/>
      <c r="H26" s="729"/>
      <c r="I26" s="723"/>
      <c r="J26" s="758" t="s">
        <v>57</v>
      </c>
      <c r="K26" s="64" t="s">
        <v>41</v>
      </c>
      <c r="L26" s="65">
        <v>87</v>
      </c>
      <c r="M26" s="757" t="s">
        <v>58</v>
      </c>
      <c r="N26" s="729"/>
      <c r="O26" s="729"/>
      <c r="P26" s="729"/>
      <c r="Q26" s="72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8" customHeight="1" x14ac:dyDescent="0.25">
      <c r="A27" s="1"/>
      <c r="B27" s="724"/>
      <c r="C27" s="725"/>
      <c r="D27" s="726"/>
      <c r="E27" s="730"/>
      <c r="F27" s="730"/>
      <c r="G27" s="730"/>
      <c r="H27" s="730"/>
      <c r="I27" s="727"/>
      <c r="J27" s="752"/>
      <c r="K27" s="64" t="s">
        <v>43</v>
      </c>
      <c r="L27" s="65">
        <v>262</v>
      </c>
      <c r="M27" s="726"/>
      <c r="N27" s="730"/>
      <c r="O27" s="730"/>
      <c r="P27" s="730"/>
      <c r="Q27" s="72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" customHeight="1" x14ac:dyDescent="0.25">
      <c r="A28" s="1"/>
      <c r="B28" s="757" t="s">
        <v>125</v>
      </c>
      <c r="C28" s="729"/>
      <c r="D28" s="729"/>
      <c r="E28" s="729"/>
      <c r="F28" s="729"/>
      <c r="G28" s="729"/>
      <c r="H28" s="729"/>
      <c r="I28" s="729"/>
      <c r="J28" s="729"/>
      <c r="K28" s="729"/>
      <c r="L28" s="723"/>
      <c r="M28" s="767" t="s">
        <v>59</v>
      </c>
      <c r="N28" s="729"/>
      <c r="O28" s="729"/>
      <c r="P28" s="729"/>
      <c r="Q28" s="72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9.25" customHeight="1" x14ac:dyDescent="0.25">
      <c r="A29" s="1"/>
      <c r="B29" s="724"/>
      <c r="C29" s="736"/>
      <c r="D29" s="736"/>
      <c r="E29" s="736"/>
      <c r="F29" s="736"/>
      <c r="G29" s="736"/>
      <c r="H29" s="736"/>
      <c r="I29" s="736"/>
      <c r="J29" s="736"/>
      <c r="K29" s="736"/>
      <c r="L29" s="725"/>
      <c r="M29" s="730"/>
      <c r="N29" s="730"/>
      <c r="O29" s="730"/>
      <c r="P29" s="730"/>
      <c r="Q29" s="72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75" customHeight="1" x14ac:dyDescent="0.25">
      <c r="A30" s="1"/>
      <c r="B30" s="724"/>
      <c r="C30" s="736"/>
      <c r="D30" s="736"/>
      <c r="E30" s="736"/>
      <c r="F30" s="736"/>
      <c r="G30" s="736"/>
      <c r="H30" s="736"/>
      <c r="I30" s="736"/>
      <c r="J30" s="736"/>
      <c r="K30" s="736"/>
      <c r="L30" s="725"/>
      <c r="M30" s="768" t="s">
        <v>60</v>
      </c>
      <c r="N30" s="729"/>
      <c r="O30" s="729"/>
      <c r="P30" s="729"/>
      <c r="Q30" s="72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.75" customHeight="1" x14ac:dyDescent="0.25">
      <c r="A31" s="1"/>
      <c r="B31" s="724"/>
      <c r="C31" s="736"/>
      <c r="D31" s="736"/>
      <c r="E31" s="736"/>
      <c r="F31" s="736"/>
      <c r="G31" s="736"/>
      <c r="H31" s="736"/>
      <c r="I31" s="736"/>
      <c r="J31" s="736"/>
      <c r="K31" s="736"/>
      <c r="L31" s="725"/>
      <c r="M31" s="730"/>
      <c r="N31" s="730"/>
      <c r="O31" s="730"/>
      <c r="P31" s="730"/>
      <c r="Q31" s="727"/>
    </row>
    <row r="32" spans="1:37" ht="15.75" customHeight="1" x14ac:dyDescent="0.25">
      <c r="A32" s="1"/>
      <c r="B32" s="724"/>
      <c r="C32" s="736"/>
      <c r="D32" s="736"/>
      <c r="E32" s="736"/>
      <c r="F32" s="736"/>
      <c r="G32" s="736"/>
      <c r="H32" s="736"/>
      <c r="I32" s="736"/>
      <c r="J32" s="736"/>
      <c r="K32" s="736"/>
      <c r="L32" s="725"/>
      <c r="M32" s="767" t="s">
        <v>59</v>
      </c>
      <c r="N32" s="729"/>
      <c r="O32" s="729"/>
      <c r="P32" s="729"/>
      <c r="Q32" s="723"/>
    </row>
    <row r="33" spans="1:17" ht="30" customHeight="1" x14ac:dyDescent="0.25">
      <c r="A33" s="1"/>
      <c r="B33" s="726"/>
      <c r="C33" s="730"/>
      <c r="D33" s="730"/>
      <c r="E33" s="730"/>
      <c r="F33" s="730"/>
      <c r="G33" s="730"/>
      <c r="H33" s="730"/>
      <c r="I33" s="730"/>
      <c r="J33" s="730"/>
      <c r="K33" s="730"/>
      <c r="L33" s="727"/>
      <c r="M33" s="730"/>
      <c r="N33" s="730"/>
      <c r="O33" s="730"/>
      <c r="P33" s="730"/>
      <c r="Q33" s="727"/>
    </row>
    <row r="34" spans="1:17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3"/>
      <c r="N34" s="3"/>
      <c r="O34" s="1"/>
      <c r="P34" s="1"/>
      <c r="Q34" s="1"/>
    </row>
    <row r="35" spans="1:17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3"/>
      <c r="N35" s="3"/>
      <c r="O35" s="1"/>
      <c r="P35" s="1"/>
      <c r="Q35" s="1"/>
    </row>
    <row r="36" spans="1:17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3"/>
      <c r="N36" s="3"/>
      <c r="O36" s="1"/>
      <c r="P36" s="1"/>
      <c r="Q36" s="1"/>
    </row>
    <row r="37" spans="1:17" ht="15.75" customHeight="1" x14ac:dyDescent="0.25">
      <c r="A37" s="1"/>
      <c r="B37" s="1"/>
      <c r="C37" s="1"/>
      <c r="D37" s="1"/>
      <c r="E37" s="1"/>
      <c r="F37" s="1"/>
      <c r="G37" s="1"/>
      <c r="H37" s="56"/>
      <c r="I37" s="1"/>
      <c r="J37" s="1"/>
      <c r="K37" s="1"/>
      <c r="L37" s="2"/>
      <c r="M37" s="3"/>
      <c r="N37" s="3"/>
      <c r="O37" s="1"/>
      <c r="P37" s="1"/>
      <c r="Q37" s="1"/>
    </row>
    <row r="38" spans="1:17" ht="15.75" customHeight="1" x14ac:dyDescent="0.25">
      <c r="A38" s="1"/>
      <c r="B38" s="1"/>
      <c r="C38" s="1"/>
      <c r="D38" s="1"/>
      <c r="E38" s="1"/>
      <c r="F38" s="1"/>
      <c r="G38" s="1"/>
      <c r="H38" s="56"/>
      <c r="I38" s="1"/>
      <c r="J38" s="1"/>
      <c r="K38" s="1"/>
      <c r="L38" s="2"/>
      <c r="M38" s="3"/>
      <c r="N38" s="3"/>
      <c r="O38" s="1"/>
      <c r="P38" s="1"/>
      <c r="Q38" s="1"/>
    </row>
    <row r="39" spans="1:17" ht="15.75" customHeight="1" x14ac:dyDescent="0.25">
      <c r="A39" s="1"/>
      <c r="B39" s="1"/>
      <c r="C39" s="1"/>
      <c r="D39" s="1"/>
      <c r="E39" s="1"/>
      <c r="F39" s="1"/>
      <c r="G39" s="1"/>
      <c r="H39" s="56"/>
      <c r="I39" s="1"/>
      <c r="J39" s="1"/>
      <c r="K39" s="1"/>
      <c r="L39" s="2"/>
      <c r="M39" s="3"/>
      <c r="N39" s="3"/>
      <c r="O39" s="1"/>
      <c r="P39" s="1"/>
      <c r="Q39" s="1"/>
    </row>
    <row r="40" spans="1:17" ht="15.75" customHeight="1" x14ac:dyDescent="0.25">
      <c r="A40" s="1"/>
      <c r="B40" s="1"/>
      <c r="C40" s="1"/>
      <c r="D40" s="1"/>
      <c r="E40" s="1"/>
      <c r="F40" s="1"/>
      <c r="G40" s="1"/>
      <c r="H40" s="56"/>
      <c r="I40" s="1"/>
      <c r="J40" s="1"/>
      <c r="K40" s="1"/>
      <c r="L40" s="2"/>
      <c r="M40" s="3"/>
      <c r="N40" s="3"/>
      <c r="O40" s="1"/>
      <c r="P40" s="1"/>
      <c r="Q40" s="1"/>
    </row>
    <row r="41" spans="1:17" ht="15.75" customHeight="1" x14ac:dyDescent="0.25">
      <c r="A41" s="1"/>
      <c r="B41" s="1"/>
      <c r="C41" s="1"/>
      <c r="D41" s="1"/>
      <c r="E41" s="1"/>
      <c r="F41" s="1"/>
      <c r="G41" s="1"/>
      <c r="H41" s="56"/>
      <c r="I41" s="1"/>
      <c r="J41" s="1"/>
      <c r="K41" s="1"/>
      <c r="L41" s="2"/>
      <c r="M41" s="3"/>
      <c r="N41" s="3"/>
      <c r="O41" s="1"/>
      <c r="P41" s="1"/>
      <c r="Q41" s="1"/>
    </row>
    <row r="42" spans="1:1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3"/>
      <c r="N42" s="3"/>
      <c r="O42" s="1"/>
      <c r="P42" s="1"/>
      <c r="Q42" s="1"/>
    </row>
    <row r="43" spans="1:1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3"/>
      <c r="N43" s="3"/>
      <c r="O43" s="1"/>
      <c r="P43" s="1"/>
      <c r="Q43" s="1"/>
    </row>
    <row r="44" spans="1:1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3"/>
      <c r="N44" s="3"/>
      <c r="O44" s="1"/>
      <c r="P44" s="1"/>
      <c r="Q44" s="1"/>
    </row>
    <row r="45" spans="1:17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3"/>
      <c r="N45" s="3"/>
      <c r="O45" s="1"/>
      <c r="P45" s="1"/>
      <c r="Q45" s="1"/>
    </row>
    <row r="46" spans="1:1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3"/>
      <c r="N46" s="3"/>
      <c r="O46" s="1"/>
      <c r="P46" s="1"/>
      <c r="Q46" s="1"/>
    </row>
    <row r="47" spans="1:1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3"/>
      <c r="N47" s="3"/>
      <c r="O47" s="1"/>
      <c r="P47" s="1"/>
      <c r="Q47" s="1"/>
    </row>
    <row r="48" spans="1:1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3"/>
      <c r="N48" s="3"/>
      <c r="O48" s="1"/>
      <c r="P48" s="1"/>
      <c r="Q48" s="1"/>
    </row>
    <row r="49" spans="1:3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3"/>
      <c r="N49" s="3"/>
      <c r="O49" s="1"/>
      <c r="P49" s="1"/>
      <c r="Q49" s="1"/>
    </row>
    <row r="50" spans="1:3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3"/>
      <c r="N50" s="3"/>
      <c r="O50" s="1"/>
      <c r="P50" s="1"/>
      <c r="Q50" s="1"/>
    </row>
    <row r="51" spans="1:3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3"/>
      <c r="N51" s="3"/>
      <c r="O51" s="1"/>
      <c r="P51" s="1"/>
      <c r="Q51" s="1"/>
    </row>
    <row r="52" spans="1:3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3"/>
      <c r="N52" s="3"/>
      <c r="O52" s="1"/>
      <c r="P52" s="1"/>
      <c r="Q52" s="1"/>
    </row>
    <row r="53" spans="1:3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3"/>
      <c r="N53" s="3"/>
      <c r="O53" s="1"/>
      <c r="P53" s="1"/>
      <c r="Q53" s="1"/>
    </row>
    <row r="54" spans="1:3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3"/>
      <c r="N54" s="3"/>
      <c r="O54" s="1"/>
      <c r="P54" s="1"/>
      <c r="Q54" s="1"/>
    </row>
    <row r="55" spans="1:3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3"/>
      <c r="N55" s="3"/>
      <c r="O55" s="1"/>
      <c r="P55" s="1"/>
      <c r="Q55" s="1"/>
    </row>
    <row r="56" spans="1:3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3"/>
      <c r="N56" s="3"/>
      <c r="O56" s="1"/>
      <c r="P56" s="1"/>
      <c r="Q56" s="1"/>
    </row>
    <row r="57" spans="1:3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3"/>
      <c r="N57" s="3"/>
      <c r="O57" s="1"/>
      <c r="P57" s="1"/>
      <c r="Q57" s="1"/>
    </row>
    <row r="58" spans="1:3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3"/>
      <c r="N58" s="3"/>
      <c r="O58" s="1"/>
      <c r="P58" s="1"/>
      <c r="Q58" s="1"/>
    </row>
    <row r="59" spans="1:3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3"/>
      <c r="N59" s="3"/>
      <c r="O59" s="1"/>
      <c r="P59" s="1"/>
      <c r="Q59" s="1"/>
    </row>
    <row r="60" spans="1:3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3"/>
      <c r="N60" s="3"/>
      <c r="O60" s="1"/>
      <c r="P60" s="1"/>
      <c r="Q60" s="1"/>
    </row>
    <row r="61" spans="1:3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3"/>
      <c r="N61" s="3"/>
      <c r="O61" s="1"/>
      <c r="P61" s="1"/>
      <c r="Q61" s="1"/>
    </row>
    <row r="62" spans="1:3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3"/>
      <c r="N62" s="3"/>
      <c r="O62" s="1"/>
      <c r="P62" s="1"/>
      <c r="Q62" s="1"/>
    </row>
    <row r="63" spans="1:3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3"/>
      <c r="N63" s="3"/>
      <c r="O63" s="1"/>
      <c r="P63" s="1"/>
      <c r="Q63" s="1"/>
    </row>
    <row r="64" spans="1:3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3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3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3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3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  <c r="M997" s="3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  <c r="M998" s="3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  <c r="M999" s="3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  <c r="M1000" s="3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mergeCells count="79">
    <mergeCell ref="K25:L25"/>
    <mergeCell ref="B26:C27"/>
    <mergeCell ref="B22:B23"/>
    <mergeCell ref="C22:C23"/>
    <mergeCell ref="E22:E23"/>
    <mergeCell ref="B25:C25"/>
    <mergeCell ref="D25:I25"/>
    <mergeCell ref="D26:I27"/>
    <mergeCell ref="J26:J27"/>
    <mergeCell ref="B28:L33"/>
    <mergeCell ref="M30:Q31"/>
    <mergeCell ref="M32:Q33"/>
    <mergeCell ref="B18:B21"/>
    <mergeCell ref="C18:C19"/>
    <mergeCell ref="E18:E19"/>
    <mergeCell ref="C20:C21"/>
    <mergeCell ref="E20:E21"/>
    <mergeCell ref="M28:Q29"/>
    <mergeCell ref="O20:O21"/>
    <mergeCell ref="P20:P21"/>
    <mergeCell ref="Q20:Q21"/>
    <mergeCell ref="O22:O23"/>
    <mergeCell ref="P22:P23"/>
    <mergeCell ref="Q22:Q23"/>
    <mergeCell ref="M25:Q25"/>
    <mergeCell ref="I15:L16"/>
    <mergeCell ref="M15:N16"/>
    <mergeCell ref="D14:I14"/>
    <mergeCell ref="N14:P14"/>
    <mergeCell ref="B15:B17"/>
    <mergeCell ref="C15:C17"/>
    <mergeCell ref="D15:D17"/>
    <mergeCell ref="E15:E17"/>
    <mergeCell ref="F15:F17"/>
    <mergeCell ref="O15:Q15"/>
    <mergeCell ref="O16:O17"/>
    <mergeCell ref="P16:P17"/>
    <mergeCell ref="Q16:Q17"/>
    <mergeCell ref="G15:G17"/>
    <mergeCell ref="H15:H17"/>
    <mergeCell ref="B11:C11"/>
    <mergeCell ref="B12:C12"/>
    <mergeCell ref="B13:C13"/>
    <mergeCell ref="N10:P10"/>
    <mergeCell ref="M9:Q9"/>
    <mergeCell ref="B10:C10"/>
    <mergeCell ref="B9:C9"/>
    <mergeCell ref="U15:V15"/>
    <mergeCell ref="U16:V16"/>
    <mergeCell ref="U17:V17"/>
    <mergeCell ref="M26:Q27"/>
    <mergeCell ref="O18:O19"/>
    <mergeCell ref="P18:P19"/>
    <mergeCell ref="Q18:Q19"/>
    <mergeCell ref="U11:W11"/>
    <mergeCell ref="D12:I12"/>
    <mergeCell ref="N12:P12"/>
    <mergeCell ref="U12:W12"/>
    <mergeCell ref="D13:I13"/>
    <mergeCell ref="N13:P13"/>
    <mergeCell ref="U13:W13"/>
    <mergeCell ref="N11:P11"/>
    <mergeCell ref="J9:L14"/>
    <mergeCell ref="D11:I11"/>
    <mergeCell ref="T9:X9"/>
    <mergeCell ref="D10:I10"/>
    <mergeCell ref="U14:V14"/>
    <mergeCell ref="C6:Q6"/>
    <mergeCell ref="D7:Q7"/>
    <mergeCell ref="D8:Q8"/>
    <mergeCell ref="D9:I9"/>
    <mergeCell ref="B2:C5"/>
    <mergeCell ref="D2:K3"/>
    <mergeCell ref="L2:O2"/>
    <mergeCell ref="P2:Q5"/>
    <mergeCell ref="L3:O3"/>
    <mergeCell ref="D4:K5"/>
    <mergeCell ref="L4:O4"/>
    <mergeCell ref="L5:O5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00"/>
  <sheetViews>
    <sheetView zoomScale="62" workbookViewId="0">
      <selection activeCell="D11" sqref="D11:I11"/>
    </sheetView>
  </sheetViews>
  <sheetFormatPr baseColWidth="10" defaultColWidth="14.42578125" defaultRowHeight="15" customHeight="1" x14ac:dyDescent="0.25"/>
  <cols>
    <col min="1" max="1" width="6.7109375" customWidth="1"/>
    <col min="2" max="2" width="45.42578125" customWidth="1"/>
    <col min="3" max="3" width="86.7109375" customWidth="1"/>
    <col min="4" max="4" width="16.7109375" customWidth="1"/>
    <col min="5" max="5" width="22.7109375" customWidth="1"/>
    <col min="6" max="6" width="16.7109375" customWidth="1"/>
    <col min="7" max="7" width="18" customWidth="1"/>
    <col min="8" max="8" width="22.7109375" customWidth="1"/>
    <col min="9" max="9" width="16.42578125" customWidth="1"/>
    <col min="10" max="10" width="20.7109375" customWidth="1"/>
    <col min="11" max="11" width="13.42578125" customWidth="1"/>
    <col min="12" max="12" width="15.7109375" customWidth="1"/>
    <col min="13" max="13" width="14.7109375" customWidth="1"/>
    <col min="14" max="14" width="21.140625" customWidth="1"/>
    <col min="15" max="17" width="16.7109375" customWidth="1"/>
    <col min="18" max="18" width="16.42578125" customWidth="1"/>
    <col min="19" max="19" width="12.42578125" customWidth="1"/>
    <col min="21" max="21" width="18.42578125" customWidth="1"/>
    <col min="22" max="22" width="33.7109375" customWidth="1"/>
    <col min="23" max="23" width="12.42578125" hidden="1" customWidth="1"/>
    <col min="24" max="24" width="24.28515625" customWidth="1"/>
    <col min="25" max="25" width="22.42578125" customWidth="1"/>
    <col min="26" max="27" width="12.42578125" customWidth="1"/>
    <col min="28" max="28" width="16.7109375" customWidth="1"/>
    <col min="29" max="29" width="12.42578125" customWidth="1"/>
    <col min="30" max="30" width="30.140625" customWidth="1"/>
    <col min="31" max="31" width="15.42578125" customWidth="1"/>
    <col min="32" max="32" width="15.7109375" customWidth="1"/>
    <col min="33" max="33" width="24.42578125" customWidth="1"/>
    <col min="34" max="34" width="17.140625" customWidth="1"/>
    <col min="35" max="37" width="12.42578125" customWidth="1"/>
  </cols>
  <sheetData>
    <row r="1" spans="1:37" ht="22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7.5" customHeight="1" x14ac:dyDescent="0.3">
      <c r="A2" s="4"/>
      <c r="B2" s="722"/>
      <c r="C2" s="723"/>
      <c r="D2" s="728" t="s">
        <v>126</v>
      </c>
      <c r="E2" s="729"/>
      <c r="F2" s="729"/>
      <c r="G2" s="729"/>
      <c r="H2" s="729"/>
      <c r="I2" s="729"/>
      <c r="J2" s="729"/>
      <c r="K2" s="723"/>
      <c r="L2" s="731" t="s">
        <v>127</v>
      </c>
      <c r="M2" s="732"/>
      <c r="N2" s="732"/>
      <c r="O2" s="733"/>
      <c r="P2" s="722"/>
      <c r="Q2" s="723"/>
      <c r="R2" s="5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37.5" customHeight="1" x14ac:dyDescent="0.3">
      <c r="A3" s="4"/>
      <c r="B3" s="724"/>
      <c r="C3" s="725"/>
      <c r="D3" s="726"/>
      <c r="E3" s="730"/>
      <c r="F3" s="730"/>
      <c r="G3" s="730"/>
      <c r="H3" s="730"/>
      <c r="I3" s="730"/>
      <c r="J3" s="730"/>
      <c r="K3" s="727"/>
      <c r="L3" s="731" t="s">
        <v>128</v>
      </c>
      <c r="M3" s="732"/>
      <c r="N3" s="732"/>
      <c r="O3" s="733"/>
      <c r="P3" s="724"/>
      <c r="Q3" s="725"/>
      <c r="R3" s="5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33.75" customHeight="1" x14ac:dyDescent="0.3">
      <c r="A4" s="4"/>
      <c r="B4" s="724"/>
      <c r="C4" s="725"/>
      <c r="D4" s="728" t="s">
        <v>129</v>
      </c>
      <c r="E4" s="729"/>
      <c r="F4" s="729"/>
      <c r="G4" s="729"/>
      <c r="H4" s="729"/>
      <c r="I4" s="729"/>
      <c r="J4" s="729"/>
      <c r="K4" s="723"/>
      <c r="L4" s="731" t="s">
        <v>130</v>
      </c>
      <c r="M4" s="732"/>
      <c r="N4" s="732"/>
      <c r="O4" s="733"/>
      <c r="P4" s="724"/>
      <c r="Q4" s="725"/>
      <c r="R4" s="5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38.25" customHeight="1" x14ac:dyDescent="0.3">
      <c r="A5" s="4"/>
      <c r="B5" s="726"/>
      <c r="C5" s="727"/>
      <c r="D5" s="726"/>
      <c r="E5" s="730"/>
      <c r="F5" s="730"/>
      <c r="G5" s="730"/>
      <c r="H5" s="730"/>
      <c r="I5" s="730"/>
      <c r="J5" s="730"/>
      <c r="K5" s="727"/>
      <c r="L5" s="731" t="s">
        <v>131</v>
      </c>
      <c r="M5" s="732"/>
      <c r="N5" s="732"/>
      <c r="O5" s="733"/>
      <c r="P5" s="726"/>
      <c r="Q5" s="727"/>
      <c r="R5" s="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23.25" customHeight="1" x14ac:dyDescent="0.3">
      <c r="A6" s="4"/>
      <c r="B6" s="4"/>
      <c r="C6" s="769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3">
      <c r="A7" s="4"/>
      <c r="B7" s="7" t="s">
        <v>0</v>
      </c>
      <c r="C7" s="7" t="s">
        <v>1</v>
      </c>
      <c r="D7" s="770" t="s">
        <v>2</v>
      </c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3"/>
      <c r="R7" s="5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36" customHeight="1" x14ac:dyDescent="0.3">
      <c r="A8" s="4"/>
      <c r="B8" s="7" t="s">
        <v>3</v>
      </c>
      <c r="C8" s="57" t="s">
        <v>4</v>
      </c>
      <c r="D8" s="771" t="s">
        <v>5</v>
      </c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6" customHeight="1" x14ac:dyDescent="0.3">
      <c r="A9" s="4"/>
      <c r="B9" s="737" t="s">
        <v>6</v>
      </c>
      <c r="C9" s="733"/>
      <c r="D9" s="738" t="s">
        <v>7</v>
      </c>
      <c r="E9" s="732"/>
      <c r="F9" s="732"/>
      <c r="G9" s="732"/>
      <c r="H9" s="732"/>
      <c r="I9" s="733"/>
      <c r="J9" s="772" t="s">
        <v>132</v>
      </c>
      <c r="K9" s="729"/>
      <c r="L9" s="723"/>
      <c r="M9" s="734" t="s">
        <v>8</v>
      </c>
      <c r="N9" s="732"/>
      <c r="O9" s="732"/>
      <c r="P9" s="732"/>
      <c r="Q9" s="733"/>
      <c r="R9" s="8"/>
      <c r="S9" s="4"/>
      <c r="T9" s="735"/>
      <c r="U9" s="736"/>
      <c r="V9" s="736"/>
      <c r="W9" s="736"/>
      <c r="X9" s="736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6" customHeight="1" x14ac:dyDescent="0.3">
      <c r="A10" s="4"/>
      <c r="B10" s="737" t="s">
        <v>9</v>
      </c>
      <c r="C10" s="733"/>
      <c r="D10" s="738" t="s">
        <v>10</v>
      </c>
      <c r="E10" s="732"/>
      <c r="F10" s="732"/>
      <c r="G10" s="732"/>
      <c r="H10" s="732"/>
      <c r="I10" s="733"/>
      <c r="J10" s="724"/>
      <c r="K10" s="736"/>
      <c r="L10" s="725"/>
      <c r="M10" s="10" t="s">
        <v>11</v>
      </c>
      <c r="N10" s="742" t="s">
        <v>12</v>
      </c>
      <c r="O10" s="732"/>
      <c r="P10" s="733"/>
      <c r="Q10" s="10" t="s">
        <v>13</v>
      </c>
      <c r="R10" s="8"/>
      <c r="S10" s="4"/>
      <c r="T10" s="9"/>
      <c r="U10" s="9"/>
      <c r="V10" s="9"/>
      <c r="W10" s="9"/>
      <c r="X10" s="9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42" customHeight="1" x14ac:dyDescent="0.3">
      <c r="A11" s="4"/>
      <c r="B11" s="739" t="s">
        <v>14</v>
      </c>
      <c r="C11" s="733"/>
      <c r="D11" s="745" t="s">
        <v>79</v>
      </c>
      <c r="E11" s="732"/>
      <c r="F11" s="732"/>
      <c r="G11" s="732"/>
      <c r="H11" s="732"/>
      <c r="I11" s="733"/>
      <c r="J11" s="724"/>
      <c r="K11" s="736"/>
      <c r="L11" s="725"/>
      <c r="M11" s="11"/>
      <c r="N11" s="743"/>
      <c r="O11" s="732"/>
      <c r="P11" s="733"/>
      <c r="Q11" s="12"/>
      <c r="R11" s="8"/>
      <c r="S11" s="4"/>
      <c r="T11" s="13"/>
      <c r="U11" s="744"/>
      <c r="V11" s="736"/>
      <c r="W11" s="736"/>
      <c r="X11" s="13"/>
      <c r="Y11" s="4"/>
      <c r="Z11" s="6"/>
      <c r="AA11" s="6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74.25" customHeight="1" x14ac:dyDescent="0.3">
      <c r="A12" s="4"/>
      <c r="B12" s="740" t="s">
        <v>16</v>
      </c>
      <c r="C12" s="733"/>
      <c r="D12" s="745" t="s">
        <v>133</v>
      </c>
      <c r="E12" s="732"/>
      <c r="F12" s="732"/>
      <c r="G12" s="732"/>
      <c r="H12" s="732"/>
      <c r="I12" s="733"/>
      <c r="J12" s="724"/>
      <c r="K12" s="736"/>
      <c r="L12" s="725"/>
      <c r="M12" s="14"/>
      <c r="N12" s="746"/>
      <c r="O12" s="732"/>
      <c r="P12" s="733"/>
      <c r="Q12" s="15"/>
      <c r="R12" s="8"/>
      <c r="S12" s="4"/>
      <c r="T12" s="16"/>
      <c r="U12" s="747"/>
      <c r="V12" s="736"/>
      <c r="W12" s="736"/>
      <c r="X12" s="18"/>
      <c r="Y12" s="4"/>
      <c r="Z12" s="19"/>
      <c r="AA12" s="20"/>
      <c r="AB12" s="21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74.25" customHeight="1" x14ac:dyDescent="0.3">
      <c r="A13" s="4"/>
      <c r="B13" s="741" t="s">
        <v>18</v>
      </c>
      <c r="C13" s="733"/>
      <c r="D13" s="748" t="s">
        <v>134</v>
      </c>
      <c r="E13" s="732"/>
      <c r="F13" s="732"/>
      <c r="G13" s="732"/>
      <c r="H13" s="732"/>
      <c r="I13" s="733"/>
      <c r="J13" s="724"/>
      <c r="K13" s="736"/>
      <c r="L13" s="725"/>
      <c r="M13" s="22"/>
      <c r="N13" s="749"/>
      <c r="O13" s="732"/>
      <c r="P13" s="733"/>
      <c r="Q13" s="23"/>
      <c r="R13" s="8"/>
      <c r="S13" s="4"/>
      <c r="T13" s="16"/>
      <c r="U13" s="747"/>
      <c r="V13" s="736"/>
      <c r="W13" s="736"/>
      <c r="X13" s="18"/>
      <c r="Y13" s="4"/>
      <c r="Z13" s="19"/>
      <c r="AA13" s="20"/>
      <c r="AB13" s="21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38.25" customHeight="1" x14ac:dyDescent="0.3">
      <c r="A14" s="4"/>
      <c r="B14" s="58" t="s">
        <v>20</v>
      </c>
      <c r="C14" s="59" t="s">
        <v>21</v>
      </c>
      <c r="D14" s="774" t="s">
        <v>22</v>
      </c>
      <c r="E14" s="732"/>
      <c r="F14" s="732"/>
      <c r="G14" s="732"/>
      <c r="H14" s="732"/>
      <c r="I14" s="733"/>
      <c r="J14" s="726"/>
      <c r="K14" s="730"/>
      <c r="L14" s="727"/>
      <c r="M14" s="24"/>
      <c r="N14" s="749"/>
      <c r="O14" s="732"/>
      <c r="P14" s="733"/>
      <c r="Q14" s="25"/>
      <c r="R14" s="8"/>
      <c r="S14" s="4"/>
      <c r="T14" s="26"/>
      <c r="U14" s="747"/>
      <c r="V14" s="736"/>
      <c r="W14" s="17"/>
      <c r="X14" s="18"/>
      <c r="Y14" s="27"/>
      <c r="Z14" s="19"/>
      <c r="AA14" s="20"/>
      <c r="AB14" s="21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28.5" customHeight="1" x14ac:dyDescent="0.25">
      <c r="A15" s="1"/>
      <c r="B15" s="758" t="s">
        <v>23</v>
      </c>
      <c r="C15" s="776" t="s">
        <v>24</v>
      </c>
      <c r="D15" s="758" t="s">
        <v>135</v>
      </c>
      <c r="E15" s="758" t="s">
        <v>25</v>
      </c>
      <c r="F15" s="758" t="s">
        <v>26</v>
      </c>
      <c r="G15" s="778" t="s">
        <v>136</v>
      </c>
      <c r="H15" s="758" t="s">
        <v>27</v>
      </c>
      <c r="I15" s="773" t="s">
        <v>28</v>
      </c>
      <c r="J15" s="729"/>
      <c r="K15" s="729"/>
      <c r="L15" s="723"/>
      <c r="M15" s="773" t="s">
        <v>29</v>
      </c>
      <c r="N15" s="723"/>
      <c r="O15" s="775" t="s">
        <v>30</v>
      </c>
      <c r="P15" s="732"/>
      <c r="Q15" s="733"/>
      <c r="R15" s="1"/>
      <c r="S15" s="1"/>
      <c r="T15" s="28"/>
      <c r="U15" s="750"/>
      <c r="V15" s="736"/>
      <c r="W15" s="1"/>
      <c r="X15" s="30"/>
      <c r="Y15" s="1"/>
      <c r="Z15" s="31"/>
      <c r="AA15" s="32"/>
      <c r="AB15" s="33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33.75" customHeight="1" x14ac:dyDescent="0.25">
      <c r="A16" s="1"/>
      <c r="B16" s="754"/>
      <c r="C16" s="754"/>
      <c r="D16" s="754"/>
      <c r="E16" s="754"/>
      <c r="F16" s="754"/>
      <c r="G16" s="754"/>
      <c r="H16" s="754"/>
      <c r="I16" s="726"/>
      <c r="J16" s="730"/>
      <c r="K16" s="730"/>
      <c r="L16" s="727"/>
      <c r="M16" s="726"/>
      <c r="N16" s="727"/>
      <c r="O16" s="758" t="s">
        <v>31</v>
      </c>
      <c r="P16" s="758" t="s">
        <v>32</v>
      </c>
      <c r="Q16" s="776" t="s">
        <v>33</v>
      </c>
      <c r="R16" s="1"/>
      <c r="S16" s="1"/>
      <c r="T16" s="34"/>
      <c r="U16" s="750"/>
      <c r="V16" s="736"/>
      <c r="W16" s="1"/>
      <c r="X16" s="32"/>
      <c r="Y16" s="1"/>
      <c r="Z16" s="31"/>
      <c r="AA16" s="32"/>
      <c r="AB16" s="33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39.75" customHeight="1" x14ac:dyDescent="0.25">
      <c r="A17" s="1"/>
      <c r="B17" s="752"/>
      <c r="C17" s="752"/>
      <c r="D17" s="752"/>
      <c r="E17" s="752"/>
      <c r="F17" s="752"/>
      <c r="G17" s="752"/>
      <c r="H17" s="752"/>
      <c r="I17" s="35" t="s">
        <v>34</v>
      </c>
      <c r="J17" s="35" t="s">
        <v>35</v>
      </c>
      <c r="K17" s="35" t="s">
        <v>36</v>
      </c>
      <c r="L17" s="61" t="s">
        <v>37</v>
      </c>
      <c r="M17" s="36" t="s">
        <v>38</v>
      </c>
      <c r="N17" s="37" t="s">
        <v>39</v>
      </c>
      <c r="O17" s="752"/>
      <c r="P17" s="752"/>
      <c r="Q17" s="752"/>
      <c r="R17" s="1"/>
      <c r="S17" s="1"/>
      <c r="T17" s="34"/>
      <c r="U17" s="750"/>
      <c r="V17" s="736"/>
      <c r="W17" s="1"/>
      <c r="X17" s="32"/>
      <c r="Y17" s="1"/>
      <c r="Z17" s="31"/>
      <c r="AA17" s="32"/>
      <c r="AB17" s="33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39" customHeight="1" x14ac:dyDescent="0.25">
      <c r="A18" s="1"/>
      <c r="B18" s="779" t="s">
        <v>137</v>
      </c>
      <c r="C18" s="755" t="s">
        <v>138</v>
      </c>
      <c r="D18" s="36" t="s">
        <v>41</v>
      </c>
      <c r="E18" s="756" t="s">
        <v>237</v>
      </c>
      <c r="F18" s="37">
        <v>10</v>
      </c>
      <c r="G18" s="36" t="s">
        <v>41</v>
      </c>
      <c r="H18" s="39">
        <f t="shared" ref="H18:H19" si="0">I18+J18+K18+L18</f>
        <v>11661667</v>
      </c>
      <c r="I18" s="40">
        <v>11661667</v>
      </c>
      <c r="J18" s="39"/>
      <c r="K18" s="39"/>
      <c r="L18" s="39"/>
      <c r="M18" s="47"/>
      <c r="N18" s="47"/>
      <c r="O18" s="764">
        <f>+F19/F18</f>
        <v>1.6</v>
      </c>
      <c r="P18" s="764">
        <f>+H19/H18</f>
        <v>0.84536224538052751</v>
      </c>
      <c r="Q18" s="765">
        <f>+(O18*O18)/P18</f>
        <v>3.0282875938558784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39" customHeight="1" x14ac:dyDescent="0.25">
      <c r="A19" s="1"/>
      <c r="B19" s="724"/>
      <c r="C19" s="752"/>
      <c r="D19" s="36" t="s">
        <v>43</v>
      </c>
      <c r="E19" s="752"/>
      <c r="F19" s="48">
        <v>16</v>
      </c>
      <c r="G19" s="36" t="s">
        <v>44</v>
      </c>
      <c r="H19" s="39">
        <f t="shared" si="0"/>
        <v>9858333</v>
      </c>
      <c r="I19" s="44">
        <v>9858333</v>
      </c>
      <c r="J19" s="39"/>
      <c r="K19" s="39"/>
      <c r="L19" s="39"/>
      <c r="M19" s="50"/>
      <c r="N19" s="46"/>
      <c r="O19" s="752"/>
      <c r="P19" s="752"/>
      <c r="Q19" s="75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8.75" customHeight="1" x14ac:dyDescent="0.25">
      <c r="A20" s="1"/>
      <c r="B20" s="759"/>
      <c r="C20" s="760" t="s">
        <v>51</v>
      </c>
      <c r="D20" s="36" t="s">
        <v>41</v>
      </c>
      <c r="E20" s="756" t="s">
        <v>48</v>
      </c>
      <c r="F20" s="38">
        <f t="shared" ref="F20:F21" si="1">F18</f>
        <v>10</v>
      </c>
      <c r="G20" s="36" t="s">
        <v>41</v>
      </c>
      <c r="H20" s="39">
        <f t="shared" ref="H20:I20" si="2">H18</f>
        <v>11661667</v>
      </c>
      <c r="I20" s="39">
        <f t="shared" si="2"/>
        <v>11661667</v>
      </c>
      <c r="J20" s="39"/>
      <c r="K20" s="39"/>
      <c r="L20" s="39"/>
      <c r="M20" s="50"/>
      <c r="N20" s="46"/>
      <c r="O20" s="764">
        <f>+F21/F20</f>
        <v>1.6</v>
      </c>
      <c r="P20" s="764">
        <f>+H21/H20</f>
        <v>0.84536224538052751</v>
      </c>
      <c r="Q20" s="765">
        <f>+(O20*O20)/P20</f>
        <v>3.0282875938558784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8.75" customHeight="1" x14ac:dyDescent="0.25">
      <c r="A21" s="1"/>
      <c r="B21" s="752"/>
      <c r="C21" s="726"/>
      <c r="D21" s="36" t="s">
        <v>43</v>
      </c>
      <c r="E21" s="752"/>
      <c r="F21" s="43">
        <f t="shared" si="1"/>
        <v>16</v>
      </c>
      <c r="G21" s="36" t="s">
        <v>44</v>
      </c>
      <c r="H21" s="39">
        <f t="shared" ref="H21:I21" si="3">H19</f>
        <v>9858333</v>
      </c>
      <c r="I21" s="39">
        <f t="shared" si="3"/>
        <v>9858333</v>
      </c>
      <c r="J21" s="39"/>
      <c r="K21" s="39"/>
      <c r="L21" s="39"/>
      <c r="M21" s="50"/>
      <c r="N21" s="46"/>
      <c r="O21" s="752"/>
      <c r="P21" s="752"/>
      <c r="Q21" s="75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.75" customHeight="1" x14ac:dyDescent="0.25">
      <c r="A22" s="1"/>
      <c r="B22" s="1"/>
      <c r="C22" s="1"/>
      <c r="D22" s="51"/>
      <c r="E22" s="1"/>
      <c r="F22" s="1"/>
      <c r="G22" s="1"/>
      <c r="H22" s="52"/>
      <c r="I22" s="53"/>
      <c r="J22" s="31"/>
      <c r="K22" s="31"/>
      <c r="L22" s="2"/>
      <c r="M22" s="3"/>
      <c r="N22" s="3"/>
      <c r="O22" s="53"/>
      <c r="P22" s="54"/>
      <c r="Q22" s="55"/>
      <c r="R22" s="5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5.75" customHeight="1" x14ac:dyDescent="0.25">
      <c r="A23" s="1"/>
      <c r="B23" s="761" t="s">
        <v>52</v>
      </c>
      <c r="C23" s="733"/>
      <c r="D23" s="762" t="s">
        <v>53</v>
      </c>
      <c r="E23" s="732"/>
      <c r="F23" s="732"/>
      <c r="G23" s="732"/>
      <c r="H23" s="732"/>
      <c r="I23" s="733"/>
      <c r="J23" s="63" t="s">
        <v>54</v>
      </c>
      <c r="K23" s="762" t="s">
        <v>55</v>
      </c>
      <c r="L23" s="733"/>
      <c r="M23" s="766" t="s">
        <v>56</v>
      </c>
      <c r="N23" s="732"/>
      <c r="O23" s="732"/>
      <c r="P23" s="732"/>
      <c r="Q23" s="73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6.25" customHeight="1" x14ac:dyDescent="0.25">
      <c r="A24" s="1"/>
      <c r="B24" s="763" t="s">
        <v>123</v>
      </c>
      <c r="C24" s="723"/>
      <c r="D24" s="780" t="s">
        <v>139</v>
      </c>
      <c r="E24" s="729"/>
      <c r="F24" s="729"/>
      <c r="G24" s="729"/>
      <c r="H24" s="729"/>
      <c r="I24" s="723"/>
      <c r="J24" s="758" t="s">
        <v>57</v>
      </c>
      <c r="K24" s="64" t="s">
        <v>41</v>
      </c>
      <c r="L24" s="65">
        <v>87</v>
      </c>
      <c r="M24" s="757" t="s">
        <v>58</v>
      </c>
      <c r="N24" s="729"/>
      <c r="O24" s="729"/>
      <c r="P24" s="729"/>
      <c r="Q24" s="72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8" customHeight="1" x14ac:dyDescent="0.25">
      <c r="A25" s="1"/>
      <c r="B25" s="724"/>
      <c r="C25" s="725"/>
      <c r="D25" s="726"/>
      <c r="E25" s="730"/>
      <c r="F25" s="730"/>
      <c r="G25" s="730"/>
      <c r="H25" s="730"/>
      <c r="I25" s="727"/>
      <c r="J25" s="752"/>
      <c r="K25" s="64" t="s">
        <v>43</v>
      </c>
      <c r="L25" s="65">
        <v>400</v>
      </c>
      <c r="M25" s="726"/>
      <c r="N25" s="730"/>
      <c r="O25" s="730"/>
      <c r="P25" s="730"/>
      <c r="Q25" s="72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5" customHeight="1" x14ac:dyDescent="0.25">
      <c r="A26" s="1"/>
      <c r="B26" s="757" t="s">
        <v>140</v>
      </c>
      <c r="C26" s="729"/>
      <c r="D26" s="729"/>
      <c r="E26" s="729"/>
      <c r="F26" s="729"/>
      <c r="G26" s="729"/>
      <c r="H26" s="729"/>
      <c r="I26" s="729"/>
      <c r="J26" s="729"/>
      <c r="K26" s="729"/>
      <c r="L26" s="723"/>
      <c r="M26" s="767" t="s">
        <v>59</v>
      </c>
      <c r="N26" s="729"/>
      <c r="O26" s="729"/>
      <c r="P26" s="729"/>
      <c r="Q26" s="72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9.25" customHeight="1" x14ac:dyDescent="0.25">
      <c r="A27" s="1"/>
      <c r="B27" s="724"/>
      <c r="C27" s="736"/>
      <c r="D27" s="736"/>
      <c r="E27" s="736"/>
      <c r="F27" s="736"/>
      <c r="G27" s="736"/>
      <c r="H27" s="736"/>
      <c r="I27" s="736"/>
      <c r="J27" s="736"/>
      <c r="K27" s="736"/>
      <c r="L27" s="725"/>
      <c r="M27" s="730"/>
      <c r="N27" s="730"/>
      <c r="O27" s="730"/>
      <c r="P27" s="730"/>
      <c r="Q27" s="72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.75" customHeight="1" x14ac:dyDescent="0.25">
      <c r="A28" s="1"/>
      <c r="B28" s="724"/>
      <c r="C28" s="736"/>
      <c r="D28" s="736"/>
      <c r="E28" s="736"/>
      <c r="F28" s="736"/>
      <c r="G28" s="736"/>
      <c r="H28" s="736"/>
      <c r="I28" s="736"/>
      <c r="J28" s="736"/>
      <c r="K28" s="736"/>
      <c r="L28" s="725"/>
      <c r="M28" s="768" t="s">
        <v>60</v>
      </c>
      <c r="N28" s="729"/>
      <c r="O28" s="729"/>
      <c r="P28" s="729"/>
      <c r="Q28" s="72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5.75" customHeight="1" x14ac:dyDescent="0.25">
      <c r="A29" s="1"/>
      <c r="B29" s="724"/>
      <c r="C29" s="736"/>
      <c r="D29" s="736"/>
      <c r="E29" s="736"/>
      <c r="F29" s="736"/>
      <c r="G29" s="736"/>
      <c r="H29" s="736"/>
      <c r="I29" s="736"/>
      <c r="J29" s="736"/>
      <c r="K29" s="736"/>
      <c r="L29" s="725"/>
      <c r="M29" s="730"/>
      <c r="N29" s="730"/>
      <c r="O29" s="730"/>
      <c r="P29" s="730"/>
      <c r="Q29" s="727"/>
    </row>
    <row r="30" spans="1:37" ht="15.75" customHeight="1" x14ac:dyDescent="0.25">
      <c r="A30" s="1"/>
      <c r="B30" s="724"/>
      <c r="C30" s="736"/>
      <c r="D30" s="736"/>
      <c r="E30" s="736"/>
      <c r="F30" s="736"/>
      <c r="G30" s="736"/>
      <c r="H30" s="736"/>
      <c r="I30" s="736"/>
      <c r="J30" s="736"/>
      <c r="K30" s="736"/>
      <c r="L30" s="725"/>
      <c r="M30" s="767" t="s">
        <v>59</v>
      </c>
      <c r="N30" s="729"/>
      <c r="O30" s="729"/>
      <c r="P30" s="729"/>
      <c r="Q30" s="723"/>
    </row>
    <row r="31" spans="1:37" ht="30" customHeight="1" x14ac:dyDescent="0.25">
      <c r="A31" s="1"/>
      <c r="B31" s="726"/>
      <c r="C31" s="730"/>
      <c r="D31" s="730"/>
      <c r="E31" s="730"/>
      <c r="F31" s="730"/>
      <c r="G31" s="730"/>
      <c r="H31" s="730"/>
      <c r="I31" s="730"/>
      <c r="J31" s="730"/>
      <c r="K31" s="730"/>
      <c r="L31" s="727"/>
      <c r="M31" s="730"/>
      <c r="N31" s="730"/>
      <c r="O31" s="730"/>
      <c r="P31" s="730"/>
      <c r="Q31" s="727"/>
    </row>
    <row r="32" spans="1:37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3"/>
      <c r="N32" s="3"/>
      <c r="O32" s="1"/>
      <c r="P32" s="1"/>
      <c r="Q32" s="1"/>
    </row>
    <row r="33" spans="1:17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3"/>
      <c r="N33" s="3"/>
      <c r="O33" s="1"/>
      <c r="P33" s="1"/>
      <c r="Q33" s="1"/>
    </row>
    <row r="34" spans="1:17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3"/>
      <c r="N34" s="3"/>
      <c r="O34" s="1"/>
      <c r="P34" s="1"/>
      <c r="Q34" s="1"/>
    </row>
    <row r="35" spans="1:17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3"/>
      <c r="N35" s="3"/>
      <c r="O35" s="1"/>
      <c r="P35" s="1"/>
      <c r="Q35" s="1"/>
    </row>
    <row r="36" spans="1:17" ht="15.75" customHeight="1" x14ac:dyDescent="0.25">
      <c r="A36" s="1"/>
      <c r="B36" s="1"/>
      <c r="C36" s="1"/>
      <c r="D36" s="1"/>
      <c r="E36" s="1"/>
      <c r="F36" s="1"/>
      <c r="G36" s="1"/>
      <c r="H36" s="56"/>
      <c r="I36" s="1"/>
      <c r="J36" s="1"/>
      <c r="K36" s="1"/>
      <c r="L36" s="2"/>
      <c r="M36" s="3"/>
      <c r="N36" s="3"/>
      <c r="O36" s="1"/>
      <c r="P36" s="1"/>
      <c r="Q36" s="1"/>
    </row>
    <row r="37" spans="1:17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3"/>
      <c r="N37" s="3"/>
      <c r="O37" s="1"/>
      <c r="P37" s="1"/>
      <c r="Q37" s="1"/>
    </row>
    <row r="38" spans="1:17" ht="15.75" customHeight="1" x14ac:dyDescent="0.25">
      <c r="A38" s="1"/>
      <c r="B38" s="1"/>
      <c r="C38" s="1"/>
      <c r="D38" s="1"/>
      <c r="E38" s="56"/>
      <c r="F38" s="1"/>
      <c r="G38" s="1"/>
      <c r="H38" s="1"/>
      <c r="I38" s="1"/>
      <c r="J38" s="1"/>
      <c r="K38" s="1"/>
      <c r="L38" s="2"/>
      <c r="M38" s="3"/>
      <c r="N38" s="3"/>
      <c r="O38" s="1"/>
      <c r="P38" s="1"/>
      <c r="Q38" s="1"/>
    </row>
    <row r="39" spans="1:1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3"/>
      <c r="N39" s="3"/>
      <c r="O39" s="1"/>
      <c r="P39" s="1"/>
      <c r="Q39" s="1"/>
    </row>
    <row r="40" spans="1:17" ht="15.75" customHeight="1" x14ac:dyDescent="0.25">
      <c r="A40" s="1"/>
      <c r="B40" s="1"/>
      <c r="C40" s="1"/>
      <c r="D40" s="1"/>
      <c r="E40" s="1"/>
      <c r="F40" s="1"/>
      <c r="G40" s="1"/>
      <c r="H40" s="1"/>
      <c r="J40" s="1"/>
      <c r="K40" s="1"/>
      <c r="L40" s="2"/>
      <c r="M40" s="3"/>
      <c r="N40" s="3"/>
      <c r="O40" s="1"/>
      <c r="P40" s="1"/>
      <c r="Q40" s="1"/>
    </row>
    <row r="41" spans="1:17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3"/>
      <c r="N41" s="3"/>
      <c r="O41" s="1"/>
      <c r="P41" s="1"/>
      <c r="Q41" s="1"/>
    </row>
    <row r="42" spans="1:1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3"/>
      <c r="N42" s="3"/>
      <c r="O42" s="1"/>
      <c r="P42" s="1"/>
      <c r="Q42" s="1"/>
    </row>
    <row r="43" spans="1:1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3"/>
      <c r="N43" s="3"/>
      <c r="O43" s="1"/>
      <c r="P43" s="1"/>
      <c r="Q43" s="1"/>
    </row>
    <row r="44" spans="1:1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3"/>
      <c r="N44" s="3"/>
      <c r="O44" s="1"/>
      <c r="P44" s="1"/>
      <c r="Q44" s="1"/>
    </row>
    <row r="45" spans="1:17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3"/>
      <c r="N45" s="3"/>
      <c r="O45" s="1"/>
      <c r="P45" s="1"/>
      <c r="Q45" s="1"/>
    </row>
    <row r="46" spans="1:1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3"/>
      <c r="N46" s="3"/>
      <c r="O46" s="1"/>
      <c r="P46" s="1"/>
      <c r="Q46" s="1"/>
    </row>
    <row r="47" spans="1:1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3"/>
      <c r="N47" s="3"/>
      <c r="O47" s="1"/>
      <c r="P47" s="1"/>
      <c r="Q47" s="1"/>
    </row>
    <row r="48" spans="1:1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3"/>
      <c r="N48" s="3"/>
      <c r="O48" s="1"/>
      <c r="P48" s="1"/>
      <c r="Q48" s="1"/>
    </row>
    <row r="49" spans="1:3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3"/>
      <c r="N49" s="3"/>
      <c r="O49" s="1"/>
      <c r="P49" s="1"/>
      <c r="Q49" s="1"/>
    </row>
    <row r="50" spans="1:3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3"/>
      <c r="N50" s="3"/>
      <c r="O50" s="1"/>
      <c r="P50" s="1"/>
      <c r="Q50" s="1"/>
    </row>
    <row r="51" spans="1:3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3"/>
      <c r="N51" s="3"/>
      <c r="O51" s="1"/>
      <c r="P51" s="1"/>
      <c r="Q51" s="1"/>
    </row>
    <row r="52" spans="1:3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3"/>
      <c r="N52" s="3"/>
      <c r="O52" s="1"/>
      <c r="P52" s="1"/>
      <c r="Q52" s="1"/>
    </row>
    <row r="53" spans="1:3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3"/>
      <c r="N53" s="3"/>
      <c r="O53" s="1"/>
      <c r="P53" s="1"/>
      <c r="Q53" s="1"/>
    </row>
    <row r="54" spans="1:3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3"/>
      <c r="N54" s="3"/>
      <c r="O54" s="1"/>
      <c r="P54" s="1"/>
      <c r="Q54" s="1"/>
    </row>
    <row r="55" spans="1:3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3"/>
      <c r="N55" s="3"/>
      <c r="O55" s="1"/>
      <c r="P55" s="1"/>
      <c r="Q55" s="1"/>
    </row>
    <row r="56" spans="1:3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3"/>
      <c r="N56" s="3"/>
      <c r="O56" s="1"/>
      <c r="P56" s="1"/>
      <c r="Q56" s="1"/>
    </row>
    <row r="57" spans="1:3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3"/>
      <c r="N57" s="3"/>
      <c r="O57" s="1"/>
      <c r="P57" s="1"/>
      <c r="Q57" s="1"/>
    </row>
    <row r="58" spans="1:3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3"/>
      <c r="N58" s="3"/>
      <c r="O58" s="1"/>
      <c r="P58" s="1"/>
      <c r="Q58" s="1"/>
    </row>
    <row r="59" spans="1:3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3"/>
      <c r="N59" s="3"/>
      <c r="O59" s="1"/>
      <c r="P59" s="1"/>
      <c r="Q59" s="1"/>
    </row>
    <row r="60" spans="1:3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3"/>
      <c r="N60" s="3"/>
      <c r="O60" s="1"/>
      <c r="P60" s="1"/>
      <c r="Q60" s="1"/>
    </row>
    <row r="61" spans="1:3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3"/>
      <c r="N61" s="3"/>
      <c r="O61" s="1"/>
      <c r="P61" s="1"/>
      <c r="Q61" s="1"/>
    </row>
    <row r="62" spans="1:3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3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3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3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3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3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3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  <c r="M997" s="3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  <c r="M998" s="3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  <c r="M999" s="3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  <c r="M1000" s="3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mergeCells count="74">
    <mergeCell ref="B11:C11"/>
    <mergeCell ref="B12:C12"/>
    <mergeCell ref="B13:C13"/>
    <mergeCell ref="J24:J25"/>
    <mergeCell ref="B26:L31"/>
    <mergeCell ref="G15:G17"/>
    <mergeCell ref="H15:H17"/>
    <mergeCell ref="B18:B19"/>
    <mergeCell ref="C18:C19"/>
    <mergeCell ref="E18:E19"/>
    <mergeCell ref="B20:B21"/>
    <mergeCell ref="E20:E21"/>
    <mergeCell ref="C20:C21"/>
    <mergeCell ref="B23:C23"/>
    <mergeCell ref="B24:C25"/>
    <mergeCell ref="D23:I23"/>
    <mergeCell ref="K23:L23"/>
    <mergeCell ref="D24:I25"/>
    <mergeCell ref="I15:L16"/>
    <mergeCell ref="B15:B17"/>
    <mergeCell ref="C15:C17"/>
    <mergeCell ref="D15:D17"/>
    <mergeCell ref="E15:E17"/>
    <mergeCell ref="F15:F17"/>
    <mergeCell ref="M15:N16"/>
    <mergeCell ref="M30:Q31"/>
    <mergeCell ref="O20:O21"/>
    <mergeCell ref="P20:P21"/>
    <mergeCell ref="Q20:Q21"/>
    <mergeCell ref="M28:Q29"/>
    <mergeCell ref="M23:Q23"/>
    <mergeCell ref="M24:Q25"/>
    <mergeCell ref="M26:Q27"/>
    <mergeCell ref="U15:V15"/>
    <mergeCell ref="U16:V16"/>
    <mergeCell ref="U17:V17"/>
    <mergeCell ref="O18:O19"/>
    <mergeCell ref="P18:P19"/>
    <mergeCell ref="Q18:Q19"/>
    <mergeCell ref="O15:Q15"/>
    <mergeCell ref="O16:O17"/>
    <mergeCell ref="P16:P17"/>
    <mergeCell ref="Q16:Q17"/>
    <mergeCell ref="U11:W11"/>
    <mergeCell ref="D12:I12"/>
    <mergeCell ref="N12:P12"/>
    <mergeCell ref="U12:W12"/>
    <mergeCell ref="D13:I13"/>
    <mergeCell ref="N13:P13"/>
    <mergeCell ref="U13:W13"/>
    <mergeCell ref="N11:P11"/>
    <mergeCell ref="J9:L14"/>
    <mergeCell ref="D11:I11"/>
    <mergeCell ref="D14:I14"/>
    <mergeCell ref="T9:X9"/>
    <mergeCell ref="N10:P10"/>
    <mergeCell ref="M9:Q9"/>
    <mergeCell ref="U14:V14"/>
    <mergeCell ref="N14:P14"/>
    <mergeCell ref="B10:C10"/>
    <mergeCell ref="D10:I10"/>
    <mergeCell ref="B9:C9"/>
    <mergeCell ref="B2:C5"/>
    <mergeCell ref="D2:K3"/>
    <mergeCell ref="C6:Q6"/>
    <mergeCell ref="D7:Q7"/>
    <mergeCell ref="D8:Q8"/>
    <mergeCell ref="D9:I9"/>
    <mergeCell ref="L2:O2"/>
    <mergeCell ref="P2:Q5"/>
    <mergeCell ref="L3:O3"/>
    <mergeCell ref="D4:K5"/>
    <mergeCell ref="L4:O4"/>
    <mergeCell ref="L5:O5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00"/>
  <sheetViews>
    <sheetView zoomScale="66" zoomScaleNormal="66" workbookViewId="0">
      <selection activeCell="I23" sqref="I23"/>
    </sheetView>
  </sheetViews>
  <sheetFormatPr baseColWidth="10" defaultColWidth="14.42578125" defaultRowHeight="15" customHeight="1" x14ac:dyDescent="0.25"/>
  <cols>
    <col min="1" max="1" width="6.7109375" customWidth="1"/>
    <col min="2" max="2" width="45.42578125" customWidth="1"/>
    <col min="3" max="3" width="86.7109375" customWidth="1"/>
    <col min="4" max="4" width="16.7109375" customWidth="1"/>
    <col min="5" max="5" width="13.7109375" customWidth="1"/>
    <col min="6" max="6" width="16.7109375" customWidth="1"/>
    <col min="7" max="7" width="18" customWidth="1"/>
    <col min="8" max="8" width="22.7109375" customWidth="1"/>
    <col min="9" max="9" width="16.42578125" customWidth="1"/>
    <col min="10" max="10" width="20.7109375" customWidth="1"/>
    <col min="11" max="11" width="13.42578125" customWidth="1"/>
    <col min="12" max="12" width="15.7109375" customWidth="1"/>
    <col min="13" max="13" width="14.7109375" customWidth="1"/>
    <col min="14" max="14" width="21.140625" customWidth="1"/>
    <col min="15" max="17" width="16.7109375" customWidth="1"/>
    <col min="18" max="18" width="16.42578125" customWidth="1"/>
    <col min="19" max="19" width="12.42578125" customWidth="1"/>
    <col min="21" max="21" width="18.42578125" customWidth="1"/>
    <col min="22" max="22" width="33.7109375" customWidth="1"/>
    <col min="23" max="23" width="12.42578125" hidden="1" customWidth="1"/>
    <col min="24" max="24" width="24.28515625" customWidth="1"/>
    <col min="25" max="25" width="22.42578125" customWidth="1"/>
    <col min="26" max="27" width="12.42578125" customWidth="1"/>
    <col min="28" max="28" width="16.7109375" customWidth="1"/>
    <col min="29" max="29" width="12.42578125" customWidth="1"/>
    <col min="30" max="30" width="30.140625" customWidth="1"/>
    <col min="31" max="31" width="15.42578125" customWidth="1"/>
    <col min="32" max="32" width="15.7109375" customWidth="1"/>
    <col min="33" max="33" width="24.42578125" customWidth="1"/>
    <col min="34" max="34" width="17.140625" customWidth="1"/>
    <col min="35" max="37" width="12.42578125" customWidth="1"/>
  </cols>
  <sheetData>
    <row r="1" spans="1:37" ht="22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7.5" customHeight="1" x14ac:dyDescent="0.3">
      <c r="A2" s="4"/>
      <c r="B2" s="722"/>
      <c r="C2" s="723"/>
      <c r="D2" s="728" t="s">
        <v>141</v>
      </c>
      <c r="E2" s="729"/>
      <c r="F2" s="729"/>
      <c r="G2" s="729"/>
      <c r="H2" s="729"/>
      <c r="I2" s="729"/>
      <c r="J2" s="729"/>
      <c r="K2" s="723"/>
      <c r="L2" s="731" t="s">
        <v>142</v>
      </c>
      <c r="M2" s="732"/>
      <c r="N2" s="732"/>
      <c r="O2" s="733"/>
      <c r="P2" s="722"/>
      <c r="Q2" s="723"/>
      <c r="R2" s="5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37.5" customHeight="1" x14ac:dyDescent="0.3">
      <c r="A3" s="4"/>
      <c r="B3" s="724"/>
      <c r="C3" s="725"/>
      <c r="D3" s="726"/>
      <c r="E3" s="730"/>
      <c r="F3" s="730"/>
      <c r="G3" s="730"/>
      <c r="H3" s="730"/>
      <c r="I3" s="730"/>
      <c r="J3" s="730"/>
      <c r="K3" s="727"/>
      <c r="L3" s="731" t="s">
        <v>143</v>
      </c>
      <c r="M3" s="732"/>
      <c r="N3" s="732"/>
      <c r="O3" s="733"/>
      <c r="P3" s="724"/>
      <c r="Q3" s="725"/>
      <c r="R3" s="5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33.75" customHeight="1" x14ac:dyDescent="0.3">
      <c r="A4" s="4"/>
      <c r="B4" s="724"/>
      <c r="C4" s="725"/>
      <c r="D4" s="728" t="s">
        <v>144</v>
      </c>
      <c r="E4" s="729"/>
      <c r="F4" s="729"/>
      <c r="G4" s="729"/>
      <c r="H4" s="729"/>
      <c r="I4" s="729"/>
      <c r="J4" s="729"/>
      <c r="K4" s="723"/>
      <c r="L4" s="731" t="s">
        <v>145</v>
      </c>
      <c r="M4" s="732"/>
      <c r="N4" s="732"/>
      <c r="O4" s="733"/>
      <c r="P4" s="724"/>
      <c r="Q4" s="725"/>
      <c r="R4" s="5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38.25" customHeight="1" x14ac:dyDescent="0.3">
      <c r="A5" s="4"/>
      <c r="B5" s="726"/>
      <c r="C5" s="727"/>
      <c r="D5" s="726"/>
      <c r="E5" s="730"/>
      <c r="F5" s="730"/>
      <c r="G5" s="730"/>
      <c r="H5" s="730"/>
      <c r="I5" s="730"/>
      <c r="J5" s="730"/>
      <c r="K5" s="727"/>
      <c r="L5" s="731" t="s">
        <v>146</v>
      </c>
      <c r="M5" s="732"/>
      <c r="N5" s="732"/>
      <c r="O5" s="733"/>
      <c r="P5" s="726"/>
      <c r="Q5" s="727"/>
      <c r="R5" s="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23.25" customHeight="1" x14ac:dyDescent="0.3">
      <c r="A6" s="4"/>
      <c r="B6" s="4"/>
      <c r="C6" s="769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3">
      <c r="A7" s="4"/>
      <c r="B7" s="7" t="s">
        <v>0</v>
      </c>
      <c r="C7" s="7" t="s">
        <v>1</v>
      </c>
      <c r="D7" s="770" t="s">
        <v>2</v>
      </c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3"/>
      <c r="R7" s="5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36" customHeight="1" x14ac:dyDescent="0.3">
      <c r="A8" s="4"/>
      <c r="B8" s="7" t="s">
        <v>3</v>
      </c>
      <c r="C8" s="57" t="s">
        <v>4</v>
      </c>
      <c r="D8" s="771" t="s">
        <v>5</v>
      </c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6" customHeight="1" x14ac:dyDescent="0.3">
      <c r="A9" s="4"/>
      <c r="B9" s="737" t="s">
        <v>6</v>
      </c>
      <c r="C9" s="733"/>
      <c r="D9" s="738" t="s">
        <v>7</v>
      </c>
      <c r="E9" s="732"/>
      <c r="F9" s="732"/>
      <c r="G9" s="732"/>
      <c r="H9" s="732"/>
      <c r="I9" s="733"/>
      <c r="J9" s="772" t="s">
        <v>147</v>
      </c>
      <c r="K9" s="729"/>
      <c r="L9" s="723"/>
      <c r="M9" s="734" t="s">
        <v>8</v>
      </c>
      <c r="N9" s="732"/>
      <c r="O9" s="732"/>
      <c r="P9" s="732"/>
      <c r="Q9" s="733"/>
      <c r="R9" s="8"/>
      <c r="S9" s="4"/>
      <c r="T9" s="735"/>
      <c r="U9" s="736"/>
      <c r="V9" s="736"/>
      <c r="W9" s="736"/>
      <c r="X9" s="736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6" customHeight="1" x14ac:dyDescent="0.3">
      <c r="A10" s="4"/>
      <c r="B10" s="737" t="s">
        <v>9</v>
      </c>
      <c r="C10" s="733"/>
      <c r="D10" s="738" t="s">
        <v>10</v>
      </c>
      <c r="E10" s="732"/>
      <c r="F10" s="732"/>
      <c r="G10" s="732"/>
      <c r="H10" s="732"/>
      <c r="I10" s="733"/>
      <c r="J10" s="724"/>
      <c r="K10" s="736"/>
      <c r="L10" s="725"/>
      <c r="M10" s="10" t="s">
        <v>11</v>
      </c>
      <c r="N10" s="742" t="s">
        <v>12</v>
      </c>
      <c r="O10" s="732"/>
      <c r="P10" s="733"/>
      <c r="Q10" s="10" t="s">
        <v>13</v>
      </c>
      <c r="R10" s="8"/>
      <c r="S10" s="4"/>
      <c r="T10" s="9"/>
      <c r="U10" s="9"/>
      <c r="V10" s="9"/>
      <c r="W10" s="9"/>
      <c r="X10" s="9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42" customHeight="1" x14ac:dyDescent="0.3">
      <c r="A11" s="4"/>
      <c r="B11" s="739" t="s">
        <v>14</v>
      </c>
      <c r="C11" s="733"/>
      <c r="D11" s="745" t="s">
        <v>385</v>
      </c>
      <c r="E11" s="732"/>
      <c r="F11" s="732"/>
      <c r="G11" s="732"/>
      <c r="H11" s="732"/>
      <c r="I11" s="733"/>
      <c r="J11" s="724"/>
      <c r="K11" s="736"/>
      <c r="L11" s="725"/>
      <c r="M11" s="11"/>
      <c r="N11" s="743"/>
      <c r="O11" s="732"/>
      <c r="P11" s="733"/>
      <c r="Q11" s="12"/>
      <c r="R11" s="8"/>
      <c r="S11" s="4"/>
      <c r="T11" s="13"/>
      <c r="U11" s="744"/>
      <c r="V11" s="736"/>
      <c r="W11" s="736"/>
      <c r="X11" s="13"/>
      <c r="Y11" s="4"/>
      <c r="Z11" s="6"/>
      <c r="AA11" s="6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74.25" customHeight="1" x14ac:dyDescent="0.3">
      <c r="A12" s="4"/>
      <c r="B12" s="740" t="s">
        <v>16</v>
      </c>
      <c r="C12" s="733"/>
      <c r="D12" s="745" t="s">
        <v>148</v>
      </c>
      <c r="E12" s="732"/>
      <c r="F12" s="732"/>
      <c r="G12" s="732"/>
      <c r="H12" s="732"/>
      <c r="I12" s="733"/>
      <c r="J12" s="724"/>
      <c r="K12" s="736"/>
      <c r="L12" s="725"/>
      <c r="M12" s="14"/>
      <c r="N12" s="746"/>
      <c r="O12" s="732"/>
      <c r="P12" s="733"/>
      <c r="Q12" s="15"/>
      <c r="R12" s="8"/>
      <c r="S12" s="4"/>
      <c r="T12" s="16"/>
      <c r="U12" s="747"/>
      <c r="V12" s="736"/>
      <c r="W12" s="736"/>
      <c r="X12" s="18"/>
      <c r="Y12" s="4"/>
      <c r="Z12" s="19"/>
      <c r="AA12" s="20"/>
      <c r="AB12" s="21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74.25" customHeight="1" x14ac:dyDescent="0.3">
      <c r="A13" s="4"/>
      <c r="B13" s="741" t="s">
        <v>18</v>
      </c>
      <c r="C13" s="733"/>
      <c r="D13" s="748" t="s">
        <v>149</v>
      </c>
      <c r="E13" s="732"/>
      <c r="F13" s="732"/>
      <c r="G13" s="732"/>
      <c r="H13" s="732"/>
      <c r="I13" s="733"/>
      <c r="J13" s="724"/>
      <c r="K13" s="736"/>
      <c r="L13" s="725"/>
      <c r="M13" s="22"/>
      <c r="N13" s="749"/>
      <c r="O13" s="732"/>
      <c r="P13" s="733"/>
      <c r="Q13" s="23"/>
      <c r="R13" s="8"/>
      <c r="S13" s="4"/>
      <c r="T13" s="16"/>
      <c r="U13" s="747"/>
      <c r="V13" s="736"/>
      <c r="W13" s="736"/>
      <c r="X13" s="18"/>
      <c r="Y13" s="4"/>
      <c r="Z13" s="19"/>
      <c r="AA13" s="20"/>
      <c r="AB13" s="21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38.25" customHeight="1" x14ac:dyDescent="0.3">
      <c r="A14" s="4"/>
      <c r="B14" s="58" t="s">
        <v>20</v>
      </c>
      <c r="C14" s="59" t="s">
        <v>21</v>
      </c>
      <c r="D14" s="774" t="s">
        <v>22</v>
      </c>
      <c r="E14" s="732"/>
      <c r="F14" s="732"/>
      <c r="G14" s="732"/>
      <c r="H14" s="732"/>
      <c r="I14" s="733"/>
      <c r="J14" s="726"/>
      <c r="K14" s="730"/>
      <c r="L14" s="727"/>
      <c r="M14" s="24"/>
      <c r="N14" s="749"/>
      <c r="O14" s="732"/>
      <c r="P14" s="733"/>
      <c r="Q14" s="25"/>
      <c r="R14" s="8"/>
      <c r="S14" s="4"/>
      <c r="T14" s="26"/>
      <c r="U14" s="747"/>
      <c r="V14" s="736"/>
      <c r="W14" s="17"/>
      <c r="X14" s="18"/>
      <c r="Y14" s="27"/>
      <c r="Z14" s="19"/>
      <c r="AA14" s="20"/>
      <c r="AB14" s="21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28.5" customHeight="1" x14ac:dyDescent="0.25">
      <c r="A15" s="1"/>
      <c r="B15" s="758" t="s">
        <v>23</v>
      </c>
      <c r="C15" s="776" t="s">
        <v>24</v>
      </c>
      <c r="D15" s="758" t="s">
        <v>150</v>
      </c>
      <c r="E15" s="758" t="s">
        <v>25</v>
      </c>
      <c r="F15" s="758" t="s">
        <v>26</v>
      </c>
      <c r="G15" s="778" t="s">
        <v>151</v>
      </c>
      <c r="H15" s="758" t="s">
        <v>27</v>
      </c>
      <c r="I15" s="773" t="s">
        <v>28</v>
      </c>
      <c r="J15" s="729"/>
      <c r="K15" s="729"/>
      <c r="L15" s="723"/>
      <c r="M15" s="773" t="s">
        <v>29</v>
      </c>
      <c r="N15" s="723"/>
      <c r="O15" s="775" t="s">
        <v>30</v>
      </c>
      <c r="P15" s="732"/>
      <c r="Q15" s="733"/>
      <c r="R15" s="1"/>
      <c r="S15" s="1"/>
      <c r="T15" s="28"/>
      <c r="U15" s="750"/>
      <c r="V15" s="736"/>
      <c r="W15" s="1"/>
      <c r="X15" s="30"/>
      <c r="Y15" s="1"/>
      <c r="Z15" s="31"/>
      <c r="AA15" s="32"/>
      <c r="AB15" s="33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33.75" customHeight="1" x14ac:dyDescent="0.25">
      <c r="A16" s="1"/>
      <c r="B16" s="754"/>
      <c r="C16" s="754"/>
      <c r="D16" s="754"/>
      <c r="E16" s="754"/>
      <c r="F16" s="754"/>
      <c r="G16" s="754"/>
      <c r="H16" s="754"/>
      <c r="I16" s="726"/>
      <c r="J16" s="730"/>
      <c r="K16" s="730"/>
      <c r="L16" s="727"/>
      <c r="M16" s="726"/>
      <c r="N16" s="727"/>
      <c r="O16" s="758" t="s">
        <v>31</v>
      </c>
      <c r="P16" s="758" t="s">
        <v>32</v>
      </c>
      <c r="Q16" s="776" t="s">
        <v>33</v>
      </c>
      <c r="R16" s="1"/>
      <c r="S16" s="1"/>
      <c r="T16" s="34"/>
      <c r="U16" s="750"/>
      <c r="V16" s="736"/>
      <c r="W16" s="1"/>
      <c r="X16" s="32"/>
      <c r="Y16" s="1"/>
      <c r="Z16" s="31"/>
      <c r="AA16" s="32"/>
      <c r="AB16" s="33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39.75" customHeight="1" x14ac:dyDescent="0.25">
      <c r="A17" s="1"/>
      <c r="B17" s="752"/>
      <c r="C17" s="752"/>
      <c r="D17" s="752"/>
      <c r="E17" s="752"/>
      <c r="F17" s="752"/>
      <c r="G17" s="752"/>
      <c r="H17" s="752"/>
      <c r="I17" s="35" t="s">
        <v>34</v>
      </c>
      <c r="J17" s="35" t="s">
        <v>35</v>
      </c>
      <c r="K17" s="35" t="s">
        <v>36</v>
      </c>
      <c r="L17" s="61" t="s">
        <v>37</v>
      </c>
      <c r="M17" s="36" t="s">
        <v>38</v>
      </c>
      <c r="N17" s="37" t="s">
        <v>39</v>
      </c>
      <c r="O17" s="752"/>
      <c r="P17" s="752"/>
      <c r="Q17" s="752"/>
      <c r="R17" s="1"/>
      <c r="S17" s="1"/>
      <c r="T17" s="34"/>
      <c r="U17" s="750"/>
      <c r="V17" s="736"/>
      <c r="W17" s="1"/>
      <c r="X17" s="32"/>
      <c r="Y17" s="1"/>
      <c r="Z17" s="31"/>
      <c r="AA17" s="32"/>
      <c r="AB17" s="33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3.25" customHeight="1" x14ac:dyDescent="0.25">
      <c r="A18" s="1"/>
      <c r="B18" s="753" t="s">
        <v>152</v>
      </c>
      <c r="C18" s="777" t="s">
        <v>153</v>
      </c>
      <c r="D18" s="36" t="s">
        <v>41</v>
      </c>
      <c r="E18" s="756" t="s">
        <v>154</v>
      </c>
      <c r="F18" s="37">
        <v>20</v>
      </c>
      <c r="G18" s="36" t="s">
        <v>41</v>
      </c>
      <c r="H18" s="39">
        <f t="shared" ref="H18:H21" si="0">I18+J18+K18+L18</f>
        <v>50000000</v>
      </c>
      <c r="I18" s="39">
        <v>50000000</v>
      </c>
      <c r="J18" s="39"/>
      <c r="K18" s="39"/>
      <c r="L18" s="39"/>
      <c r="M18" s="47"/>
      <c r="N18" s="47"/>
      <c r="O18" s="764">
        <f>+F19/F18</f>
        <v>0.25</v>
      </c>
      <c r="P18" s="764">
        <f>+H19/H18</f>
        <v>0.68516668000000003</v>
      </c>
      <c r="Q18" s="765">
        <f>+(O18*O18)/P18</f>
        <v>9.1218679810874628E-2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3.25" customHeight="1" x14ac:dyDescent="0.25">
      <c r="A19" s="1"/>
      <c r="B19" s="754"/>
      <c r="C19" s="752"/>
      <c r="D19" s="36" t="s">
        <v>43</v>
      </c>
      <c r="E19" s="752"/>
      <c r="F19" s="48">
        <v>5</v>
      </c>
      <c r="G19" s="36" t="s">
        <v>44</v>
      </c>
      <c r="H19" s="39">
        <f t="shared" si="0"/>
        <v>34258334</v>
      </c>
      <c r="I19" s="39">
        <f>30000000+4258334</f>
        <v>34258334</v>
      </c>
      <c r="J19" s="39"/>
      <c r="K19" s="39"/>
      <c r="L19" s="39"/>
      <c r="M19" s="50"/>
      <c r="N19" s="46"/>
      <c r="O19" s="752"/>
      <c r="P19" s="752"/>
      <c r="Q19" s="75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1.25" customHeight="1" x14ac:dyDescent="0.25">
      <c r="A20" s="1"/>
      <c r="B20" s="753" t="s">
        <v>155</v>
      </c>
      <c r="C20" s="777" t="s">
        <v>156</v>
      </c>
      <c r="D20" s="36" t="s">
        <v>41</v>
      </c>
      <c r="E20" s="756" t="s">
        <v>154</v>
      </c>
      <c r="F20" s="37">
        <v>30</v>
      </c>
      <c r="G20" s="36" t="s">
        <v>41</v>
      </c>
      <c r="H20" s="39">
        <f t="shared" si="0"/>
        <v>33010000</v>
      </c>
      <c r="I20" s="39">
        <v>33010000</v>
      </c>
      <c r="J20" s="39"/>
      <c r="K20" s="39"/>
      <c r="L20" s="39"/>
      <c r="M20" s="47"/>
      <c r="N20" s="47"/>
      <c r="O20" s="764">
        <f>+F21/F20</f>
        <v>8.8000000000000007</v>
      </c>
      <c r="P20" s="764">
        <f>+H21/H20</f>
        <v>0.95193374734928804</v>
      </c>
      <c r="Q20" s="765">
        <f>+(O20*O20)/P20</f>
        <v>81.350199229343389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37.5" customHeight="1" x14ac:dyDescent="0.25">
      <c r="A21" s="1"/>
      <c r="B21" s="754"/>
      <c r="C21" s="752"/>
      <c r="D21" s="36" t="s">
        <v>43</v>
      </c>
      <c r="E21" s="752"/>
      <c r="F21" s="48">
        <v>264</v>
      </c>
      <c r="G21" s="36" t="s">
        <v>44</v>
      </c>
      <c r="H21" s="39">
        <f t="shared" si="0"/>
        <v>31423333</v>
      </c>
      <c r="I21" s="39">
        <f>23000000+8423333</f>
        <v>31423333</v>
      </c>
      <c r="J21" s="39"/>
      <c r="K21" s="39"/>
      <c r="L21" s="39"/>
      <c r="M21" s="50"/>
      <c r="N21" s="46"/>
      <c r="O21" s="752"/>
      <c r="P21" s="752"/>
      <c r="Q21" s="75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8.75" customHeight="1" x14ac:dyDescent="0.25">
      <c r="A22" s="1"/>
      <c r="B22" s="759"/>
      <c r="C22" s="760" t="s">
        <v>51</v>
      </c>
      <c r="D22" s="36" t="s">
        <v>41</v>
      </c>
      <c r="E22" s="756" t="s">
        <v>48</v>
      </c>
      <c r="F22" s="38">
        <f>F20+F18</f>
        <v>50</v>
      </c>
      <c r="G22" s="36" t="s">
        <v>41</v>
      </c>
      <c r="H22" s="39">
        <f>H18+H20</f>
        <v>83010000</v>
      </c>
      <c r="I22" s="39">
        <f t="shared" ref="I22:L22" si="1">I18+I20</f>
        <v>83010000</v>
      </c>
      <c r="J22" s="39">
        <f t="shared" si="1"/>
        <v>0</v>
      </c>
      <c r="K22" s="39">
        <f t="shared" si="1"/>
        <v>0</v>
      </c>
      <c r="L22" s="39">
        <f t="shared" si="1"/>
        <v>0</v>
      </c>
      <c r="M22" s="50"/>
      <c r="N22" s="46"/>
      <c r="O22" s="764">
        <f>+F23/F22</f>
        <v>5.28</v>
      </c>
      <c r="P22" s="764">
        <f>+H23/H22</f>
        <v>0.79125005421033612</v>
      </c>
      <c r="Q22" s="765">
        <f>+(O22*O22)/P22</f>
        <v>35.233362514992201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8.75" customHeight="1" x14ac:dyDescent="0.25">
      <c r="A23" s="1"/>
      <c r="B23" s="752"/>
      <c r="C23" s="726"/>
      <c r="D23" s="36" t="s">
        <v>43</v>
      </c>
      <c r="E23" s="752"/>
      <c r="F23" s="43">
        <f>F21</f>
        <v>264</v>
      </c>
      <c r="G23" s="36" t="s">
        <v>44</v>
      </c>
      <c r="H23" s="39">
        <f t="shared" ref="H23:L23" si="2">H19+H21</f>
        <v>65681667</v>
      </c>
      <c r="I23" s="39">
        <f t="shared" si="2"/>
        <v>65681667</v>
      </c>
      <c r="J23" s="39">
        <f t="shared" si="2"/>
        <v>0</v>
      </c>
      <c r="K23" s="39">
        <f t="shared" si="2"/>
        <v>0</v>
      </c>
      <c r="L23" s="39">
        <f t="shared" si="2"/>
        <v>0</v>
      </c>
      <c r="M23" s="50"/>
      <c r="N23" s="46"/>
      <c r="O23" s="752"/>
      <c r="P23" s="752"/>
      <c r="Q23" s="75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 customHeight="1" x14ac:dyDescent="0.25">
      <c r="A24" s="1"/>
      <c r="B24" s="1"/>
      <c r="C24" s="1"/>
      <c r="D24" s="51"/>
      <c r="E24" s="1"/>
      <c r="F24" s="1"/>
      <c r="G24" s="1"/>
      <c r="H24" s="52"/>
      <c r="I24" s="53"/>
      <c r="J24" s="31"/>
      <c r="K24" s="31"/>
      <c r="L24" s="2"/>
      <c r="M24" s="3"/>
      <c r="N24" s="3"/>
      <c r="O24" s="53"/>
      <c r="P24" s="54"/>
      <c r="Q24" s="55"/>
      <c r="R24" s="5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 customHeight="1" x14ac:dyDescent="0.25">
      <c r="A25" s="1"/>
      <c r="B25" s="761" t="s">
        <v>52</v>
      </c>
      <c r="C25" s="733"/>
      <c r="D25" s="762" t="s">
        <v>53</v>
      </c>
      <c r="E25" s="732"/>
      <c r="F25" s="732"/>
      <c r="G25" s="732"/>
      <c r="H25" s="732"/>
      <c r="I25" s="733"/>
      <c r="J25" s="63" t="s">
        <v>54</v>
      </c>
      <c r="K25" s="762" t="s">
        <v>55</v>
      </c>
      <c r="L25" s="733"/>
      <c r="M25" s="766" t="s">
        <v>56</v>
      </c>
      <c r="N25" s="732"/>
      <c r="O25" s="732"/>
      <c r="P25" s="732"/>
      <c r="Q25" s="73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6.25" customHeight="1" x14ac:dyDescent="0.25">
      <c r="A26" s="1"/>
      <c r="B26" s="763" t="s">
        <v>123</v>
      </c>
      <c r="C26" s="723"/>
      <c r="D26" s="780" t="s">
        <v>157</v>
      </c>
      <c r="E26" s="729"/>
      <c r="F26" s="729"/>
      <c r="G26" s="729"/>
      <c r="H26" s="729"/>
      <c r="I26" s="723"/>
      <c r="J26" s="758" t="s">
        <v>57</v>
      </c>
      <c r="K26" s="64" t="s">
        <v>41</v>
      </c>
      <c r="L26" s="65">
        <v>600</v>
      </c>
      <c r="M26" s="757" t="s">
        <v>58</v>
      </c>
      <c r="N26" s="729"/>
      <c r="O26" s="729"/>
      <c r="P26" s="729"/>
      <c r="Q26" s="72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8" customHeight="1" x14ac:dyDescent="0.25">
      <c r="A27" s="1"/>
      <c r="B27" s="724"/>
      <c r="C27" s="725"/>
      <c r="D27" s="726"/>
      <c r="E27" s="730"/>
      <c r="F27" s="730"/>
      <c r="G27" s="730"/>
      <c r="H27" s="730"/>
      <c r="I27" s="727"/>
      <c r="J27" s="752"/>
      <c r="K27" s="64" t="s">
        <v>43</v>
      </c>
      <c r="L27" s="65">
        <v>318</v>
      </c>
      <c r="M27" s="726"/>
      <c r="N27" s="730"/>
      <c r="O27" s="730"/>
      <c r="P27" s="730"/>
      <c r="Q27" s="72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" customHeight="1" x14ac:dyDescent="0.25">
      <c r="A28" s="1"/>
      <c r="B28" s="757" t="s">
        <v>158</v>
      </c>
      <c r="C28" s="729"/>
      <c r="D28" s="729"/>
      <c r="E28" s="729"/>
      <c r="F28" s="729"/>
      <c r="G28" s="729"/>
      <c r="H28" s="729"/>
      <c r="I28" s="729"/>
      <c r="J28" s="729"/>
      <c r="K28" s="729"/>
      <c r="L28" s="723"/>
      <c r="M28" s="767" t="s">
        <v>59</v>
      </c>
      <c r="N28" s="729"/>
      <c r="O28" s="729"/>
      <c r="P28" s="729"/>
      <c r="Q28" s="72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9.25" customHeight="1" x14ac:dyDescent="0.25">
      <c r="A29" s="1"/>
      <c r="B29" s="724"/>
      <c r="C29" s="736"/>
      <c r="D29" s="736"/>
      <c r="E29" s="736"/>
      <c r="F29" s="736"/>
      <c r="G29" s="736"/>
      <c r="H29" s="736"/>
      <c r="I29" s="736"/>
      <c r="J29" s="736"/>
      <c r="K29" s="736"/>
      <c r="L29" s="725"/>
      <c r="M29" s="730"/>
      <c r="N29" s="730"/>
      <c r="O29" s="730"/>
      <c r="P29" s="730"/>
      <c r="Q29" s="72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75" customHeight="1" x14ac:dyDescent="0.25">
      <c r="A30" s="1"/>
      <c r="B30" s="724"/>
      <c r="C30" s="736"/>
      <c r="D30" s="736"/>
      <c r="E30" s="736"/>
      <c r="F30" s="736"/>
      <c r="G30" s="736"/>
      <c r="H30" s="736"/>
      <c r="I30" s="736"/>
      <c r="J30" s="736"/>
      <c r="K30" s="736"/>
      <c r="L30" s="725"/>
      <c r="M30" s="768" t="s">
        <v>60</v>
      </c>
      <c r="N30" s="729"/>
      <c r="O30" s="729"/>
      <c r="P30" s="729"/>
      <c r="Q30" s="72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.75" customHeight="1" x14ac:dyDescent="0.25">
      <c r="A31" s="1"/>
      <c r="B31" s="724"/>
      <c r="C31" s="736"/>
      <c r="D31" s="736"/>
      <c r="E31" s="736"/>
      <c r="F31" s="736"/>
      <c r="G31" s="736"/>
      <c r="H31" s="736"/>
      <c r="I31" s="736"/>
      <c r="J31" s="736"/>
      <c r="K31" s="736"/>
      <c r="L31" s="725"/>
      <c r="M31" s="730"/>
      <c r="N31" s="730"/>
      <c r="O31" s="730"/>
      <c r="P31" s="730"/>
      <c r="Q31" s="727"/>
    </row>
    <row r="32" spans="1:37" ht="15.75" customHeight="1" x14ac:dyDescent="0.25">
      <c r="A32" s="1"/>
      <c r="B32" s="724"/>
      <c r="C32" s="736"/>
      <c r="D32" s="736"/>
      <c r="E32" s="736"/>
      <c r="F32" s="736"/>
      <c r="G32" s="736"/>
      <c r="H32" s="736"/>
      <c r="I32" s="736"/>
      <c r="J32" s="736"/>
      <c r="K32" s="736"/>
      <c r="L32" s="725"/>
      <c r="M32" s="767" t="s">
        <v>59</v>
      </c>
      <c r="N32" s="729"/>
      <c r="O32" s="729"/>
      <c r="P32" s="729"/>
      <c r="Q32" s="723"/>
    </row>
    <row r="33" spans="1:17" ht="30" customHeight="1" x14ac:dyDescent="0.25">
      <c r="A33" s="1"/>
      <c r="B33" s="726"/>
      <c r="C33" s="730"/>
      <c r="D33" s="730"/>
      <c r="E33" s="730"/>
      <c r="F33" s="730"/>
      <c r="G33" s="730"/>
      <c r="H33" s="730"/>
      <c r="I33" s="730"/>
      <c r="J33" s="730"/>
      <c r="K33" s="730"/>
      <c r="L33" s="727"/>
      <c r="M33" s="730"/>
      <c r="N33" s="730"/>
      <c r="O33" s="730"/>
      <c r="P33" s="730"/>
      <c r="Q33" s="727"/>
    </row>
    <row r="34" spans="1:17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3"/>
      <c r="N34" s="3"/>
      <c r="O34" s="1"/>
      <c r="P34" s="1"/>
      <c r="Q34" s="1"/>
    </row>
    <row r="35" spans="1:17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3"/>
      <c r="N35" s="3"/>
      <c r="O35" s="1"/>
      <c r="P35" s="1"/>
      <c r="Q35" s="1"/>
    </row>
    <row r="36" spans="1:17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3"/>
      <c r="N36" s="3"/>
      <c r="O36" s="1"/>
      <c r="P36" s="1"/>
      <c r="Q36" s="1"/>
    </row>
    <row r="37" spans="1:17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3"/>
      <c r="N37" s="3"/>
      <c r="O37" s="1"/>
      <c r="P37" s="1"/>
      <c r="Q37" s="1"/>
    </row>
    <row r="38" spans="1:17" ht="15.75" customHeight="1" x14ac:dyDescent="0.25">
      <c r="A38" s="1"/>
      <c r="B38" s="1"/>
      <c r="C38" s="1"/>
      <c r="D38" s="1"/>
      <c r="E38" s="1"/>
      <c r="F38" s="1"/>
      <c r="G38" s="1"/>
      <c r="H38" s="56"/>
      <c r="I38" s="1"/>
      <c r="J38" s="1"/>
      <c r="K38" s="1"/>
      <c r="L38" s="2"/>
      <c r="M38" s="3"/>
      <c r="N38" s="3"/>
      <c r="O38" s="1"/>
      <c r="P38" s="1"/>
      <c r="Q38" s="1"/>
    </row>
    <row r="39" spans="1:17" ht="15.75" customHeight="1" x14ac:dyDescent="0.25">
      <c r="A39" s="1"/>
      <c r="B39" s="1"/>
      <c r="C39" s="1"/>
      <c r="D39" s="1"/>
      <c r="E39" s="1"/>
      <c r="F39" s="1"/>
      <c r="G39" s="1"/>
      <c r="H39" s="56"/>
      <c r="I39" s="1"/>
      <c r="J39" s="1"/>
      <c r="K39" s="1"/>
      <c r="L39" s="2"/>
      <c r="M39" s="3"/>
      <c r="N39" s="3"/>
      <c r="O39" s="1"/>
      <c r="P39" s="1"/>
      <c r="Q39" s="1"/>
    </row>
    <row r="40" spans="1:17" ht="15.75" customHeight="1" x14ac:dyDescent="0.25">
      <c r="A40" s="1"/>
      <c r="B40" s="1"/>
      <c r="C40" s="1"/>
      <c r="D40" s="1"/>
      <c r="E40" s="1"/>
      <c r="F40" s="1"/>
      <c r="G40" s="1"/>
      <c r="H40" s="56"/>
      <c r="I40" s="1"/>
      <c r="J40" s="1"/>
      <c r="K40" s="1"/>
      <c r="L40" s="2"/>
      <c r="M40" s="3"/>
      <c r="N40" s="3"/>
      <c r="O40" s="1"/>
      <c r="P40" s="1"/>
      <c r="Q40" s="1"/>
    </row>
    <row r="41" spans="1:17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3"/>
      <c r="N41" s="3"/>
      <c r="O41" s="1"/>
      <c r="P41" s="1"/>
      <c r="Q41" s="1"/>
    </row>
    <row r="42" spans="1:1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3"/>
      <c r="N42" s="3"/>
      <c r="O42" s="1"/>
      <c r="P42" s="1"/>
      <c r="Q42" s="1"/>
    </row>
    <row r="43" spans="1:1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3"/>
      <c r="N43" s="3"/>
      <c r="O43" s="1"/>
      <c r="P43" s="1"/>
      <c r="Q43" s="1"/>
    </row>
    <row r="44" spans="1:1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3"/>
      <c r="N44" s="3"/>
      <c r="O44" s="1"/>
      <c r="P44" s="1"/>
      <c r="Q44" s="1"/>
    </row>
    <row r="45" spans="1:17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3"/>
      <c r="N45" s="3"/>
      <c r="O45" s="1"/>
      <c r="P45" s="1"/>
      <c r="Q45" s="1"/>
    </row>
    <row r="46" spans="1:1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3"/>
      <c r="N46" s="3"/>
      <c r="O46" s="1"/>
      <c r="P46" s="1"/>
      <c r="Q46" s="1"/>
    </row>
    <row r="47" spans="1:1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3"/>
      <c r="N47" s="3"/>
      <c r="O47" s="1"/>
      <c r="P47" s="1"/>
      <c r="Q47" s="1"/>
    </row>
    <row r="48" spans="1:1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3"/>
      <c r="N48" s="3"/>
      <c r="O48" s="1"/>
      <c r="P48" s="1"/>
      <c r="Q48" s="1"/>
    </row>
    <row r="49" spans="1:3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3"/>
      <c r="N49" s="3"/>
      <c r="O49" s="1"/>
      <c r="P49" s="1"/>
      <c r="Q49" s="1"/>
    </row>
    <row r="50" spans="1:3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3"/>
      <c r="N50" s="3"/>
      <c r="O50" s="1"/>
      <c r="P50" s="1"/>
      <c r="Q50" s="1"/>
    </row>
    <row r="51" spans="1:3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3"/>
      <c r="N51" s="3"/>
      <c r="O51" s="1"/>
      <c r="P51" s="1"/>
      <c r="Q51" s="1"/>
    </row>
    <row r="52" spans="1:3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3"/>
      <c r="N52" s="3"/>
      <c r="O52" s="1"/>
      <c r="P52" s="1"/>
      <c r="Q52" s="1"/>
    </row>
    <row r="53" spans="1:3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3"/>
      <c r="N53" s="3"/>
      <c r="O53" s="1"/>
      <c r="P53" s="1"/>
      <c r="Q53" s="1"/>
    </row>
    <row r="54" spans="1:3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3"/>
      <c r="N54" s="3"/>
      <c r="O54" s="1"/>
      <c r="P54" s="1"/>
      <c r="Q54" s="1"/>
    </row>
    <row r="55" spans="1:3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3"/>
      <c r="N55" s="3"/>
      <c r="O55" s="1"/>
      <c r="P55" s="1"/>
      <c r="Q55" s="1"/>
    </row>
    <row r="56" spans="1:3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3"/>
      <c r="N56" s="3"/>
      <c r="O56" s="1"/>
      <c r="P56" s="1"/>
      <c r="Q56" s="1"/>
    </row>
    <row r="57" spans="1:3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3"/>
      <c r="N57" s="3"/>
      <c r="O57" s="1"/>
      <c r="P57" s="1"/>
      <c r="Q57" s="1"/>
    </row>
    <row r="58" spans="1:3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3"/>
      <c r="N58" s="3"/>
      <c r="O58" s="1"/>
      <c r="P58" s="1"/>
      <c r="Q58" s="1"/>
    </row>
    <row r="59" spans="1:3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3"/>
      <c r="N59" s="3"/>
      <c r="O59" s="1"/>
      <c r="P59" s="1"/>
      <c r="Q59" s="1"/>
    </row>
    <row r="60" spans="1:3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3"/>
      <c r="N60" s="3"/>
      <c r="O60" s="1"/>
      <c r="P60" s="1"/>
      <c r="Q60" s="1"/>
    </row>
    <row r="61" spans="1:3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3"/>
      <c r="N61" s="3"/>
      <c r="O61" s="1"/>
      <c r="P61" s="1"/>
      <c r="Q61" s="1"/>
    </row>
    <row r="62" spans="1:3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3"/>
      <c r="N62" s="3"/>
      <c r="O62" s="1"/>
      <c r="P62" s="1"/>
      <c r="Q62" s="1"/>
    </row>
    <row r="63" spans="1:3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3"/>
      <c r="N63" s="3"/>
      <c r="O63" s="1"/>
      <c r="P63" s="1"/>
      <c r="Q63" s="1"/>
    </row>
    <row r="64" spans="1:3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3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3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3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3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  <c r="M997" s="3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  <c r="M998" s="3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  <c r="M999" s="3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  <c r="M1000" s="3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mergeCells count="80">
    <mergeCell ref="K25:L25"/>
    <mergeCell ref="B22:B23"/>
    <mergeCell ref="C22:C23"/>
    <mergeCell ref="E22:E23"/>
    <mergeCell ref="B25:C25"/>
    <mergeCell ref="D25:I25"/>
    <mergeCell ref="B26:C27"/>
    <mergeCell ref="D26:I27"/>
    <mergeCell ref="J26:J27"/>
    <mergeCell ref="B28:L33"/>
    <mergeCell ref="M30:Q31"/>
    <mergeCell ref="M32:Q33"/>
    <mergeCell ref="M28:Q29"/>
    <mergeCell ref="M26:Q27"/>
    <mergeCell ref="B18:B19"/>
    <mergeCell ref="C18:C19"/>
    <mergeCell ref="E18:E19"/>
    <mergeCell ref="C20:C21"/>
    <mergeCell ref="E20:E21"/>
    <mergeCell ref="B20:B21"/>
    <mergeCell ref="I15:L16"/>
    <mergeCell ref="M15:N16"/>
    <mergeCell ref="D14:I14"/>
    <mergeCell ref="N14:P14"/>
    <mergeCell ref="B15:B17"/>
    <mergeCell ref="C15:C17"/>
    <mergeCell ref="D15:D17"/>
    <mergeCell ref="E15:E17"/>
    <mergeCell ref="F15:F17"/>
    <mergeCell ref="O15:Q15"/>
    <mergeCell ref="O16:O17"/>
    <mergeCell ref="P16:P17"/>
    <mergeCell ref="Q16:Q17"/>
    <mergeCell ref="G15:G17"/>
    <mergeCell ref="H15:H17"/>
    <mergeCell ref="B11:C11"/>
    <mergeCell ref="B12:C12"/>
    <mergeCell ref="B13:C13"/>
    <mergeCell ref="N10:P10"/>
    <mergeCell ref="M9:Q9"/>
    <mergeCell ref="B10:C10"/>
    <mergeCell ref="B9:C9"/>
    <mergeCell ref="M25:Q25"/>
    <mergeCell ref="U14:V14"/>
    <mergeCell ref="U15:V15"/>
    <mergeCell ref="U16:V16"/>
    <mergeCell ref="U17:V17"/>
    <mergeCell ref="O18:O19"/>
    <mergeCell ref="P18:P19"/>
    <mergeCell ref="Q18:Q19"/>
    <mergeCell ref="O20:O21"/>
    <mergeCell ref="P20:P21"/>
    <mergeCell ref="Q20:Q21"/>
    <mergeCell ref="O22:O23"/>
    <mergeCell ref="P22:P23"/>
    <mergeCell ref="Q22:Q23"/>
    <mergeCell ref="U11:W11"/>
    <mergeCell ref="D12:I12"/>
    <mergeCell ref="N12:P12"/>
    <mergeCell ref="U12:W12"/>
    <mergeCell ref="D13:I13"/>
    <mergeCell ref="N13:P13"/>
    <mergeCell ref="U13:W13"/>
    <mergeCell ref="N11:P11"/>
    <mergeCell ref="J9:L14"/>
    <mergeCell ref="D11:I11"/>
    <mergeCell ref="T9:X9"/>
    <mergeCell ref="D10:I10"/>
    <mergeCell ref="C6:Q6"/>
    <mergeCell ref="D7:Q7"/>
    <mergeCell ref="D8:Q8"/>
    <mergeCell ref="D9:I9"/>
    <mergeCell ref="B2:C5"/>
    <mergeCell ref="D2:K3"/>
    <mergeCell ref="L2:O2"/>
    <mergeCell ref="P2:Q5"/>
    <mergeCell ref="L3:O3"/>
    <mergeCell ref="D4:K5"/>
    <mergeCell ref="L4:O4"/>
    <mergeCell ref="L5:O5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00"/>
  <sheetViews>
    <sheetView topLeftCell="B1" zoomScale="66" zoomScaleNormal="66" workbookViewId="0">
      <selection activeCell="B2" sqref="B2:C5"/>
    </sheetView>
  </sheetViews>
  <sheetFormatPr baseColWidth="10" defaultColWidth="14.42578125" defaultRowHeight="15" customHeight="1" x14ac:dyDescent="0.25"/>
  <cols>
    <col min="1" max="1" width="6.7109375" customWidth="1"/>
    <col min="2" max="2" width="45.42578125" customWidth="1"/>
    <col min="3" max="3" width="86.7109375" customWidth="1"/>
    <col min="4" max="4" width="16.7109375" customWidth="1"/>
    <col min="5" max="5" width="13.7109375" customWidth="1"/>
    <col min="6" max="6" width="16.7109375" customWidth="1"/>
    <col min="7" max="7" width="18" customWidth="1"/>
    <col min="8" max="8" width="22.7109375" customWidth="1"/>
    <col min="9" max="9" width="19" bestFit="1" customWidth="1"/>
    <col min="10" max="10" width="20.7109375" customWidth="1"/>
    <col min="11" max="11" width="13.42578125" customWidth="1"/>
    <col min="12" max="12" width="15.7109375" customWidth="1"/>
    <col min="13" max="13" width="14.7109375" customWidth="1"/>
    <col min="14" max="14" width="21.140625" customWidth="1"/>
    <col min="15" max="17" width="16.7109375" customWidth="1"/>
    <col min="18" max="18" width="16.42578125" customWidth="1"/>
    <col min="19" max="19" width="12.42578125" customWidth="1"/>
    <col min="21" max="21" width="18.42578125" customWidth="1"/>
    <col min="22" max="22" width="33.7109375" customWidth="1"/>
    <col min="23" max="23" width="12.42578125" hidden="1" customWidth="1"/>
    <col min="24" max="24" width="24.28515625" customWidth="1"/>
    <col min="25" max="25" width="22.42578125" customWidth="1"/>
    <col min="26" max="27" width="12.42578125" customWidth="1"/>
    <col min="28" max="28" width="16.7109375" customWidth="1"/>
    <col min="29" max="29" width="12.42578125" customWidth="1"/>
    <col min="30" max="30" width="30.140625" customWidth="1"/>
    <col min="31" max="31" width="15.42578125" customWidth="1"/>
    <col min="32" max="32" width="15.7109375" customWidth="1"/>
    <col min="33" max="33" width="24.42578125" customWidth="1"/>
    <col min="34" max="34" width="17.140625" customWidth="1"/>
    <col min="35" max="37" width="12.42578125" customWidth="1"/>
  </cols>
  <sheetData>
    <row r="1" spans="1:37" ht="22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7.5" customHeight="1" x14ac:dyDescent="0.3">
      <c r="A2" s="4"/>
      <c r="B2" s="722"/>
      <c r="C2" s="723"/>
      <c r="D2" s="728" t="s">
        <v>159</v>
      </c>
      <c r="E2" s="729"/>
      <c r="F2" s="729"/>
      <c r="G2" s="729"/>
      <c r="H2" s="729"/>
      <c r="I2" s="729"/>
      <c r="J2" s="729"/>
      <c r="K2" s="723"/>
      <c r="L2" s="731" t="s">
        <v>160</v>
      </c>
      <c r="M2" s="732"/>
      <c r="N2" s="732"/>
      <c r="O2" s="733"/>
      <c r="P2" s="722"/>
      <c r="Q2" s="723"/>
      <c r="R2" s="5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37.5" customHeight="1" x14ac:dyDescent="0.3">
      <c r="A3" s="4"/>
      <c r="B3" s="724"/>
      <c r="C3" s="725"/>
      <c r="D3" s="726"/>
      <c r="E3" s="730"/>
      <c r="F3" s="730"/>
      <c r="G3" s="730"/>
      <c r="H3" s="730"/>
      <c r="I3" s="730"/>
      <c r="J3" s="730"/>
      <c r="K3" s="727"/>
      <c r="L3" s="731" t="s">
        <v>161</v>
      </c>
      <c r="M3" s="732"/>
      <c r="N3" s="732"/>
      <c r="O3" s="733"/>
      <c r="P3" s="724"/>
      <c r="Q3" s="725"/>
      <c r="R3" s="5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33.75" customHeight="1" x14ac:dyDescent="0.3">
      <c r="A4" s="4"/>
      <c r="B4" s="724"/>
      <c r="C4" s="725"/>
      <c r="D4" s="728" t="s">
        <v>162</v>
      </c>
      <c r="E4" s="729"/>
      <c r="F4" s="729"/>
      <c r="G4" s="729"/>
      <c r="H4" s="729"/>
      <c r="I4" s="729"/>
      <c r="J4" s="729"/>
      <c r="K4" s="723"/>
      <c r="L4" s="731" t="s">
        <v>163</v>
      </c>
      <c r="M4" s="732"/>
      <c r="N4" s="732"/>
      <c r="O4" s="733"/>
      <c r="P4" s="724"/>
      <c r="Q4" s="725"/>
      <c r="R4" s="5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38.25" customHeight="1" x14ac:dyDescent="0.3">
      <c r="A5" s="4"/>
      <c r="B5" s="726"/>
      <c r="C5" s="727"/>
      <c r="D5" s="726"/>
      <c r="E5" s="730"/>
      <c r="F5" s="730"/>
      <c r="G5" s="730"/>
      <c r="H5" s="730"/>
      <c r="I5" s="730"/>
      <c r="J5" s="730"/>
      <c r="K5" s="727"/>
      <c r="L5" s="731" t="s">
        <v>164</v>
      </c>
      <c r="M5" s="732"/>
      <c r="N5" s="732"/>
      <c r="O5" s="733"/>
      <c r="P5" s="726"/>
      <c r="Q5" s="727"/>
      <c r="R5" s="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23.25" customHeight="1" x14ac:dyDescent="0.3">
      <c r="A6" s="4"/>
      <c r="B6" s="4"/>
      <c r="C6" s="769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3">
      <c r="A7" s="4"/>
      <c r="B7" s="7" t="s">
        <v>0</v>
      </c>
      <c r="C7" s="7" t="s">
        <v>1</v>
      </c>
      <c r="D7" s="770" t="s">
        <v>2</v>
      </c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3"/>
      <c r="R7" s="5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36" customHeight="1" x14ac:dyDescent="0.3">
      <c r="A8" s="4"/>
      <c r="B8" s="7" t="s">
        <v>3</v>
      </c>
      <c r="C8" s="57" t="s">
        <v>4</v>
      </c>
      <c r="D8" s="771" t="s">
        <v>5</v>
      </c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6" customHeight="1" x14ac:dyDescent="0.3">
      <c r="A9" s="4"/>
      <c r="B9" s="737" t="s">
        <v>6</v>
      </c>
      <c r="C9" s="733"/>
      <c r="D9" s="738" t="s">
        <v>7</v>
      </c>
      <c r="E9" s="732"/>
      <c r="F9" s="732"/>
      <c r="G9" s="732"/>
      <c r="H9" s="732"/>
      <c r="I9" s="733"/>
      <c r="J9" s="772" t="s">
        <v>165</v>
      </c>
      <c r="K9" s="729"/>
      <c r="L9" s="723"/>
      <c r="M9" s="734" t="s">
        <v>8</v>
      </c>
      <c r="N9" s="732"/>
      <c r="O9" s="732"/>
      <c r="P9" s="732"/>
      <c r="Q9" s="733"/>
      <c r="R9" s="8"/>
      <c r="S9" s="4"/>
      <c r="T9" s="735"/>
      <c r="U9" s="736"/>
      <c r="V9" s="736"/>
      <c r="W9" s="736"/>
      <c r="X9" s="736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6" customHeight="1" x14ac:dyDescent="0.3">
      <c r="A10" s="4"/>
      <c r="B10" s="737" t="s">
        <v>9</v>
      </c>
      <c r="C10" s="733"/>
      <c r="D10" s="738" t="s">
        <v>10</v>
      </c>
      <c r="E10" s="732"/>
      <c r="F10" s="732"/>
      <c r="G10" s="732"/>
      <c r="H10" s="732"/>
      <c r="I10" s="733"/>
      <c r="J10" s="724"/>
      <c r="K10" s="736"/>
      <c r="L10" s="725"/>
      <c r="M10" s="10" t="s">
        <v>11</v>
      </c>
      <c r="N10" s="742" t="s">
        <v>12</v>
      </c>
      <c r="O10" s="732"/>
      <c r="P10" s="733"/>
      <c r="Q10" s="10" t="s">
        <v>13</v>
      </c>
      <c r="R10" s="8"/>
      <c r="S10" s="4"/>
      <c r="T10" s="9"/>
      <c r="U10" s="9"/>
      <c r="V10" s="9"/>
      <c r="W10" s="9"/>
      <c r="X10" s="9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42" customHeight="1" x14ac:dyDescent="0.3">
      <c r="A11" s="4"/>
      <c r="B11" s="739" t="s">
        <v>14</v>
      </c>
      <c r="C11" s="733"/>
      <c r="D11" s="745" t="s">
        <v>166</v>
      </c>
      <c r="E11" s="732"/>
      <c r="F11" s="732"/>
      <c r="G11" s="732"/>
      <c r="H11" s="732"/>
      <c r="I11" s="733"/>
      <c r="J11" s="724"/>
      <c r="K11" s="736"/>
      <c r="L11" s="725"/>
      <c r="M11" s="11"/>
      <c r="N11" s="743"/>
      <c r="O11" s="732"/>
      <c r="P11" s="733"/>
      <c r="Q11" s="12"/>
      <c r="R11" s="8"/>
      <c r="S11" s="4"/>
      <c r="T11" s="13"/>
      <c r="U11" s="744"/>
      <c r="V11" s="736"/>
      <c r="W11" s="736"/>
      <c r="X11" s="13"/>
      <c r="Y11" s="4"/>
      <c r="Z11" s="6"/>
      <c r="AA11" s="6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74.25" customHeight="1" x14ac:dyDescent="0.3">
      <c r="A12" s="4"/>
      <c r="B12" s="740" t="s">
        <v>16</v>
      </c>
      <c r="C12" s="733"/>
      <c r="D12" s="745" t="s">
        <v>167</v>
      </c>
      <c r="E12" s="732"/>
      <c r="F12" s="732"/>
      <c r="G12" s="732"/>
      <c r="H12" s="732"/>
      <c r="I12" s="733"/>
      <c r="J12" s="724"/>
      <c r="K12" s="736"/>
      <c r="L12" s="725"/>
      <c r="M12" s="14"/>
      <c r="N12" s="746"/>
      <c r="O12" s="732"/>
      <c r="P12" s="733"/>
      <c r="Q12" s="15"/>
      <c r="R12" s="8"/>
      <c r="S12" s="4"/>
      <c r="T12" s="16"/>
      <c r="U12" s="747"/>
      <c r="V12" s="736"/>
      <c r="W12" s="736"/>
      <c r="X12" s="18"/>
      <c r="Y12" s="4"/>
      <c r="Z12" s="19"/>
      <c r="AA12" s="20"/>
      <c r="AB12" s="21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74.25" customHeight="1" x14ac:dyDescent="0.3">
      <c r="A13" s="4"/>
      <c r="B13" s="741" t="s">
        <v>18</v>
      </c>
      <c r="C13" s="733"/>
      <c r="D13" s="748" t="s">
        <v>168</v>
      </c>
      <c r="E13" s="732"/>
      <c r="F13" s="732"/>
      <c r="G13" s="732"/>
      <c r="H13" s="732"/>
      <c r="I13" s="733"/>
      <c r="J13" s="724"/>
      <c r="K13" s="736"/>
      <c r="L13" s="725"/>
      <c r="M13" s="22"/>
      <c r="N13" s="749"/>
      <c r="O13" s="732"/>
      <c r="P13" s="733"/>
      <c r="Q13" s="23"/>
      <c r="R13" s="8"/>
      <c r="S13" s="4"/>
      <c r="T13" s="16"/>
      <c r="U13" s="747"/>
      <c r="V13" s="736"/>
      <c r="W13" s="736"/>
      <c r="X13" s="18"/>
      <c r="Y13" s="4"/>
      <c r="Z13" s="19"/>
      <c r="AA13" s="20"/>
      <c r="AB13" s="21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38.25" customHeight="1" x14ac:dyDescent="0.3">
      <c r="A14" s="4"/>
      <c r="B14" s="58" t="s">
        <v>20</v>
      </c>
      <c r="C14" s="59" t="s">
        <v>169</v>
      </c>
      <c r="D14" s="774" t="s">
        <v>170</v>
      </c>
      <c r="E14" s="732"/>
      <c r="F14" s="732"/>
      <c r="G14" s="732"/>
      <c r="H14" s="732"/>
      <c r="I14" s="733"/>
      <c r="J14" s="726"/>
      <c r="K14" s="730"/>
      <c r="L14" s="727"/>
      <c r="M14" s="24"/>
      <c r="N14" s="749"/>
      <c r="O14" s="732"/>
      <c r="P14" s="733"/>
      <c r="Q14" s="25"/>
      <c r="R14" s="8"/>
      <c r="S14" s="4"/>
      <c r="T14" s="26"/>
      <c r="U14" s="747"/>
      <c r="V14" s="736"/>
      <c r="W14" s="17"/>
      <c r="X14" s="18"/>
      <c r="Y14" s="27"/>
      <c r="Z14" s="19"/>
      <c r="AA14" s="20"/>
      <c r="AB14" s="21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28.5" customHeight="1" x14ac:dyDescent="0.25">
      <c r="A15" s="1"/>
      <c r="B15" s="758" t="s">
        <v>23</v>
      </c>
      <c r="C15" s="776" t="s">
        <v>24</v>
      </c>
      <c r="D15" s="758" t="s">
        <v>171</v>
      </c>
      <c r="E15" s="758" t="s">
        <v>25</v>
      </c>
      <c r="F15" s="758" t="s">
        <v>26</v>
      </c>
      <c r="G15" s="778" t="s">
        <v>172</v>
      </c>
      <c r="H15" s="758" t="s">
        <v>27</v>
      </c>
      <c r="I15" s="773" t="s">
        <v>28</v>
      </c>
      <c r="J15" s="729"/>
      <c r="K15" s="729"/>
      <c r="L15" s="723"/>
      <c r="M15" s="773" t="s">
        <v>29</v>
      </c>
      <c r="N15" s="723"/>
      <c r="O15" s="775" t="s">
        <v>30</v>
      </c>
      <c r="P15" s="732"/>
      <c r="Q15" s="733"/>
      <c r="R15" s="1"/>
      <c r="S15" s="1"/>
      <c r="T15" s="28"/>
      <c r="U15" s="750"/>
      <c r="V15" s="736"/>
      <c r="W15" s="1"/>
      <c r="X15" s="30"/>
      <c r="Y15" s="1"/>
      <c r="Z15" s="31"/>
      <c r="AA15" s="32"/>
      <c r="AB15" s="33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33.75" customHeight="1" x14ac:dyDescent="0.25">
      <c r="A16" s="1"/>
      <c r="B16" s="754"/>
      <c r="C16" s="754"/>
      <c r="D16" s="754"/>
      <c r="E16" s="754"/>
      <c r="F16" s="754"/>
      <c r="G16" s="754"/>
      <c r="H16" s="754"/>
      <c r="I16" s="726"/>
      <c r="J16" s="730"/>
      <c r="K16" s="730"/>
      <c r="L16" s="727"/>
      <c r="M16" s="726"/>
      <c r="N16" s="727"/>
      <c r="O16" s="758" t="s">
        <v>31</v>
      </c>
      <c r="P16" s="758" t="s">
        <v>32</v>
      </c>
      <c r="Q16" s="776" t="s">
        <v>33</v>
      </c>
      <c r="R16" s="1"/>
      <c r="S16" s="1"/>
      <c r="T16" s="34"/>
      <c r="U16" s="750"/>
      <c r="V16" s="736"/>
      <c r="W16" s="1"/>
      <c r="X16" s="32"/>
      <c r="Y16" s="1"/>
      <c r="Z16" s="31"/>
      <c r="AA16" s="32"/>
      <c r="AB16" s="33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39.75" customHeight="1" x14ac:dyDescent="0.25">
      <c r="A17" s="1"/>
      <c r="B17" s="752"/>
      <c r="C17" s="752"/>
      <c r="D17" s="752"/>
      <c r="E17" s="752"/>
      <c r="F17" s="752"/>
      <c r="G17" s="752"/>
      <c r="H17" s="752"/>
      <c r="I17" s="35" t="s">
        <v>34</v>
      </c>
      <c r="J17" s="35" t="s">
        <v>35</v>
      </c>
      <c r="K17" s="35" t="s">
        <v>36</v>
      </c>
      <c r="L17" s="61" t="s">
        <v>37</v>
      </c>
      <c r="M17" s="36" t="s">
        <v>38</v>
      </c>
      <c r="N17" s="37" t="s">
        <v>39</v>
      </c>
      <c r="O17" s="752"/>
      <c r="P17" s="752"/>
      <c r="Q17" s="752"/>
      <c r="R17" s="1"/>
      <c r="S17" s="1"/>
      <c r="T17" s="34"/>
      <c r="U17" s="750"/>
      <c r="V17" s="736"/>
      <c r="W17" s="1"/>
      <c r="X17" s="32"/>
      <c r="Y17" s="1"/>
      <c r="Z17" s="31"/>
      <c r="AA17" s="32"/>
      <c r="AB17" s="33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3.25" customHeight="1" x14ac:dyDescent="0.25">
      <c r="A18" s="1"/>
      <c r="B18" s="753" t="s">
        <v>173</v>
      </c>
      <c r="C18" s="755" t="s">
        <v>174</v>
      </c>
      <c r="D18" s="36" t="s">
        <v>41</v>
      </c>
      <c r="E18" s="756" t="s">
        <v>175</v>
      </c>
      <c r="F18" s="86">
        <v>300</v>
      </c>
      <c r="G18" s="36" t="s">
        <v>41</v>
      </c>
      <c r="H18" s="39">
        <f t="shared" ref="H18:H35" si="0">I18+J18+K18+L18</f>
        <v>385000000</v>
      </c>
      <c r="I18" s="75">
        <v>385000000</v>
      </c>
      <c r="J18" s="50"/>
      <c r="K18" s="50"/>
      <c r="L18" s="66"/>
      <c r="M18" s="47"/>
      <c r="N18" s="47"/>
      <c r="O18" s="764">
        <f>+F19/F18</f>
        <v>1.38</v>
      </c>
      <c r="P18" s="764">
        <f>+H19/H18</f>
        <v>0.84385047272727276</v>
      </c>
      <c r="Q18" s="765">
        <f>+(O18*O18)/P18</f>
        <v>2.2567979299046859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3.25" customHeight="1" x14ac:dyDescent="0.25">
      <c r="A19" s="1"/>
      <c r="B19" s="754"/>
      <c r="C19" s="752"/>
      <c r="D19" s="36" t="s">
        <v>43</v>
      </c>
      <c r="E19" s="752"/>
      <c r="F19" s="48">
        <v>414</v>
      </c>
      <c r="G19" s="36" t="s">
        <v>44</v>
      </c>
      <c r="H19" s="39">
        <f t="shared" si="0"/>
        <v>324882432</v>
      </c>
      <c r="I19" s="76">
        <v>324882432</v>
      </c>
      <c r="J19" s="50"/>
      <c r="K19" s="50"/>
      <c r="L19" s="66"/>
      <c r="M19" s="50"/>
      <c r="N19" s="46"/>
      <c r="O19" s="752"/>
      <c r="P19" s="752"/>
      <c r="Q19" s="75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3.25" customHeight="1" x14ac:dyDescent="0.25">
      <c r="A20" s="1"/>
      <c r="B20" s="754"/>
      <c r="C20" s="755" t="s">
        <v>176</v>
      </c>
      <c r="D20" s="36" t="s">
        <v>41</v>
      </c>
      <c r="E20" s="756" t="s">
        <v>177</v>
      </c>
      <c r="F20" s="86">
        <v>200</v>
      </c>
      <c r="G20" s="36" t="s">
        <v>41</v>
      </c>
      <c r="H20" s="39">
        <f t="shared" si="0"/>
        <v>261000000</v>
      </c>
      <c r="I20" s="77">
        <v>261000000</v>
      </c>
      <c r="J20" s="50"/>
      <c r="K20" s="50"/>
      <c r="L20" s="66"/>
      <c r="M20" s="47"/>
      <c r="N20" s="47"/>
      <c r="O20" s="764">
        <f>+F21/F20</f>
        <v>1.24</v>
      </c>
      <c r="P20" s="764">
        <f>+H21/H20</f>
        <v>0.32839581992337163</v>
      </c>
      <c r="Q20" s="765">
        <f>+(O20*O20)/P20</f>
        <v>4.6821546034257864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3.25" customHeight="1" x14ac:dyDescent="0.25">
      <c r="A21" s="1"/>
      <c r="B21" s="754"/>
      <c r="C21" s="752"/>
      <c r="D21" s="36" t="s">
        <v>43</v>
      </c>
      <c r="E21" s="752"/>
      <c r="F21" s="48">
        <v>248</v>
      </c>
      <c r="G21" s="36" t="s">
        <v>44</v>
      </c>
      <c r="H21" s="39">
        <f t="shared" si="0"/>
        <v>85711309</v>
      </c>
      <c r="I21" s="77">
        <v>85711309</v>
      </c>
      <c r="J21" s="50"/>
      <c r="K21" s="50"/>
      <c r="L21" s="66"/>
      <c r="M21" s="50"/>
      <c r="N21" s="46"/>
      <c r="O21" s="752"/>
      <c r="P21" s="752"/>
      <c r="Q21" s="75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3.25" customHeight="1" x14ac:dyDescent="0.25">
      <c r="A22" s="1"/>
      <c r="B22" s="754"/>
      <c r="C22" s="755" t="s">
        <v>178</v>
      </c>
      <c r="D22" s="36" t="s">
        <v>41</v>
      </c>
      <c r="E22" s="756" t="s">
        <v>86</v>
      </c>
      <c r="F22" s="86">
        <v>5</v>
      </c>
      <c r="G22" s="36" t="s">
        <v>41</v>
      </c>
      <c r="H22" s="39">
        <f t="shared" si="0"/>
        <v>10000000</v>
      </c>
      <c r="I22" s="77">
        <v>10000000</v>
      </c>
      <c r="J22" s="50"/>
      <c r="K22" s="50"/>
      <c r="L22" s="66"/>
      <c r="M22" s="47"/>
      <c r="N22" s="47"/>
      <c r="O22" s="764">
        <f>+F23/F22</f>
        <v>1</v>
      </c>
      <c r="P22" s="764">
        <f>+H23/H22</f>
        <v>1</v>
      </c>
      <c r="Q22" s="765">
        <f>+(O22*O22)/P22</f>
        <v>1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3.25" customHeight="1" x14ac:dyDescent="0.25">
      <c r="A23" s="1"/>
      <c r="B23" s="752"/>
      <c r="C23" s="752"/>
      <c r="D23" s="36" t="s">
        <v>43</v>
      </c>
      <c r="E23" s="752"/>
      <c r="F23" s="48">
        <v>5</v>
      </c>
      <c r="G23" s="36" t="s">
        <v>44</v>
      </c>
      <c r="H23" s="39">
        <f t="shared" si="0"/>
        <v>10000000</v>
      </c>
      <c r="I23" s="76">
        <v>10000000</v>
      </c>
      <c r="J23" s="50"/>
      <c r="K23" s="50"/>
      <c r="L23" s="66"/>
      <c r="M23" s="50"/>
      <c r="N23" s="46"/>
      <c r="O23" s="752"/>
      <c r="P23" s="752"/>
      <c r="Q23" s="75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3.25" customHeight="1" x14ac:dyDescent="0.25">
      <c r="A24" s="1"/>
      <c r="B24" s="753" t="s">
        <v>179</v>
      </c>
      <c r="C24" s="777" t="s">
        <v>180</v>
      </c>
      <c r="D24" s="36" t="s">
        <v>41</v>
      </c>
      <c r="E24" s="756" t="s">
        <v>181</v>
      </c>
      <c r="F24" s="78">
        <v>100</v>
      </c>
      <c r="G24" s="36" t="s">
        <v>41</v>
      </c>
      <c r="H24" s="39">
        <f t="shared" si="0"/>
        <v>107168250</v>
      </c>
      <c r="I24" s="77">
        <v>107168250</v>
      </c>
      <c r="J24" s="50"/>
      <c r="K24" s="50"/>
      <c r="L24" s="66"/>
      <c r="M24" s="47"/>
      <c r="N24" s="47"/>
      <c r="O24" s="764">
        <f>+F25/F24</f>
        <v>0.6</v>
      </c>
      <c r="P24" s="764">
        <f>+H25/H24</f>
        <v>0.90651848845157035</v>
      </c>
      <c r="Q24" s="765">
        <f>+(O24*O24)/P24</f>
        <v>0.39712372619660313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3.25" customHeight="1" x14ac:dyDescent="0.25">
      <c r="A25" s="1"/>
      <c r="B25" s="754"/>
      <c r="C25" s="752"/>
      <c r="D25" s="36" t="s">
        <v>43</v>
      </c>
      <c r="E25" s="752"/>
      <c r="F25" s="74">
        <v>60</v>
      </c>
      <c r="G25" s="36" t="s">
        <v>44</v>
      </c>
      <c r="H25" s="39">
        <f t="shared" si="0"/>
        <v>97150000</v>
      </c>
      <c r="I25" s="76">
        <v>97150000</v>
      </c>
      <c r="J25" s="50"/>
      <c r="K25" s="50"/>
      <c r="L25" s="66"/>
      <c r="M25" s="50"/>
      <c r="N25" s="46"/>
      <c r="O25" s="752"/>
      <c r="P25" s="752"/>
      <c r="Q25" s="75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31.5" customHeight="1" x14ac:dyDescent="0.25">
      <c r="A26" s="1"/>
      <c r="B26" s="781" t="s">
        <v>182</v>
      </c>
      <c r="C26" s="777" t="s">
        <v>183</v>
      </c>
      <c r="D26" s="36" t="s">
        <v>41</v>
      </c>
      <c r="E26" s="756" t="s">
        <v>238</v>
      </c>
      <c r="F26" s="37">
        <v>1440</v>
      </c>
      <c r="G26" s="36" t="s">
        <v>41</v>
      </c>
      <c r="H26" s="39">
        <f t="shared" si="0"/>
        <v>131566668</v>
      </c>
      <c r="I26" s="77">
        <v>131566668</v>
      </c>
      <c r="J26" s="50"/>
      <c r="K26" s="50"/>
      <c r="L26" s="66"/>
      <c r="M26" s="47"/>
      <c r="N26" s="47"/>
      <c r="O26" s="764">
        <f>+F27/F26</f>
        <v>1.76875</v>
      </c>
      <c r="P26" s="764">
        <f>+H27/H26</f>
        <v>0.78655878098242937</v>
      </c>
      <c r="Q26" s="765">
        <f>+(O26*O26)/P26</f>
        <v>3.9774224611572744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1.5" customHeight="1" x14ac:dyDescent="0.25">
      <c r="A27" s="1"/>
      <c r="B27" s="754"/>
      <c r="C27" s="752"/>
      <c r="D27" s="36" t="s">
        <v>43</v>
      </c>
      <c r="E27" s="752"/>
      <c r="F27" s="48">
        <v>2547</v>
      </c>
      <c r="G27" s="36" t="s">
        <v>44</v>
      </c>
      <c r="H27" s="39">
        <f t="shared" si="0"/>
        <v>103484918</v>
      </c>
      <c r="I27" s="76">
        <f>103466668+18250</f>
        <v>103484918</v>
      </c>
      <c r="J27" s="50"/>
      <c r="K27" s="50"/>
      <c r="L27" s="66"/>
      <c r="M27" s="50"/>
      <c r="N27" s="46"/>
      <c r="O27" s="752"/>
      <c r="P27" s="752"/>
      <c r="Q27" s="75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3.25" customHeight="1" x14ac:dyDescent="0.25">
      <c r="A28" s="1"/>
      <c r="B28" s="753" t="s">
        <v>184</v>
      </c>
      <c r="C28" s="777" t="s">
        <v>185</v>
      </c>
      <c r="D28" s="36" t="s">
        <v>41</v>
      </c>
      <c r="E28" s="756" t="s">
        <v>236</v>
      </c>
      <c r="F28" s="37">
        <v>2</v>
      </c>
      <c r="G28" s="36" t="s">
        <v>41</v>
      </c>
      <c r="H28" s="39">
        <f t="shared" si="0"/>
        <v>130000000</v>
      </c>
      <c r="I28" s="77">
        <v>130000000</v>
      </c>
      <c r="J28" s="50"/>
      <c r="K28" s="50"/>
      <c r="L28" s="66"/>
      <c r="M28" s="47"/>
      <c r="N28" s="47"/>
      <c r="O28" s="764">
        <f>+F29/F28</f>
        <v>1.5</v>
      </c>
      <c r="P28" s="764">
        <f>+H29/H28</f>
        <v>0.76923076923076927</v>
      </c>
      <c r="Q28" s="765">
        <f>+(O28*O28)/P28</f>
        <v>2.9249999999999998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3.25" customHeight="1" x14ac:dyDescent="0.25">
      <c r="A29" s="1"/>
      <c r="B29" s="754"/>
      <c r="C29" s="752"/>
      <c r="D29" s="36" t="s">
        <v>43</v>
      </c>
      <c r="E29" s="752"/>
      <c r="F29" s="48">
        <v>3</v>
      </c>
      <c r="G29" s="36" t="s">
        <v>44</v>
      </c>
      <c r="H29" s="39">
        <f t="shared" si="0"/>
        <v>100000000</v>
      </c>
      <c r="I29" s="77">
        <v>100000000</v>
      </c>
      <c r="J29" s="50"/>
      <c r="K29" s="50"/>
      <c r="L29" s="66"/>
      <c r="M29" s="50"/>
      <c r="N29" s="46"/>
      <c r="O29" s="752"/>
      <c r="P29" s="752"/>
      <c r="Q29" s="75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31.5" customHeight="1" x14ac:dyDescent="0.25">
      <c r="A30" s="1"/>
      <c r="B30" s="753" t="s">
        <v>186</v>
      </c>
      <c r="C30" s="777" t="s">
        <v>187</v>
      </c>
      <c r="D30" s="36" t="s">
        <v>41</v>
      </c>
      <c r="E30" s="756" t="s">
        <v>239</v>
      </c>
      <c r="F30" s="37">
        <v>1</v>
      </c>
      <c r="G30" s="36" t="s">
        <v>41</v>
      </c>
      <c r="H30" s="39">
        <f t="shared" si="0"/>
        <v>190005213</v>
      </c>
      <c r="I30" s="77">
        <f>160159213+29846000</f>
        <v>190005213</v>
      </c>
      <c r="J30" s="50"/>
      <c r="K30" s="50"/>
      <c r="L30" s="66"/>
      <c r="M30" s="47"/>
      <c r="N30" s="47"/>
      <c r="O30" s="764">
        <f>+F31/F30</f>
        <v>1</v>
      </c>
      <c r="P30" s="764">
        <f>+H31/H30</f>
        <v>0.81147088316992655</v>
      </c>
      <c r="Q30" s="765">
        <f>+(O30*O30)/P30</f>
        <v>1.2323301066497963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31.5" customHeight="1" x14ac:dyDescent="0.25">
      <c r="A31" s="1"/>
      <c r="B31" s="754"/>
      <c r="C31" s="752"/>
      <c r="D31" s="36" t="s">
        <v>43</v>
      </c>
      <c r="E31" s="752"/>
      <c r="F31" s="48">
        <v>1</v>
      </c>
      <c r="G31" s="36" t="s">
        <v>44</v>
      </c>
      <c r="H31" s="39">
        <f t="shared" si="0"/>
        <v>154183698</v>
      </c>
      <c r="I31" s="76">
        <v>154183698</v>
      </c>
      <c r="J31" s="50"/>
      <c r="K31" s="50"/>
      <c r="L31" s="66"/>
      <c r="M31" s="50"/>
      <c r="N31" s="46"/>
      <c r="O31" s="752"/>
      <c r="P31" s="752"/>
      <c r="Q31" s="75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3.25" customHeight="1" x14ac:dyDescent="0.25">
      <c r="A32" s="1"/>
      <c r="B32" s="753" t="s">
        <v>188</v>
      </c>
      <c r="C32" s="777" t="s">
        <v>189</v>
      </c>
      <c r="D32" s="36" t="s">
        <v>41</v>
      </c>
      <c r="E32" s="756" t="s">
        <v>190</v>
      </c>
      <c r="F32" s="37">
        <v>1</v>
      </c>
      <c r="G32" s="36" t="s">
        <v>41</v>
      </c>
      <c r="H32" s="39">
        <f t="shared" si="0"/>
        <v>25105869</v>
      </c>
      <c r="I32" s="77">
        <v>25105869</v>
      </c>
      <c r="J32" s="50"/>
      <c r="K32" s="50"/>
      <c r="L32" s="66"/>
      <c r="M32" s="47"/>
      <c r="N32" s="47"/>
      <c r="O32" s="764">
        <f>+F33/F32</f>
        <v>1</v>
      </c>
      <c r="P32" s="764">
        <f>+H33/H32</f>
        <v>0.17496263523082989</v>
      </c>
      <c r="Q32" s="765">
        <f>+(O32*O32)/P32</f>
        <v>5.7155060489383365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3.25" customHeight="1" x14ac:dyDescent="0.25">
      <c r="A33" s="1"/>
      <c r="B33" s="754"/>
      <c r="C33" s="752"/>
      <c r="D33" s="36" t="s">
        <v>43</v>
      </c>
      <c r="E33" s="752"/>
      <c r="F33" s="48">
        <v>1</v>
      </c>
      <c r="G33" s="36" t="s">
        <v>44</v>
      </c>
      <c r="H33" s="39">
        <f t="shared" si="0"/>
        <v>4392589</v>
      </c>
      <c r="I33" s="79">
        <v>4392589</v>
      </c>
      <c r="J33" s="50"/>
      <c r="K33" s="50"/>
      <c r="L33" s="66"/>
      <c r="M33" s="50"/>
      <c r="N33" s="46"/>
      <c r="O33" s="752"/>
      <c r="P33" s="752"/>
      <c r="Q33" s="752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8.75" customHeight="1" x14ac:dyDescent="0.25">
      <c r="A34" s="1"/>
      <c r="B34" s="759"/>
      <c r="C34" s="760" t="s">
        <v>51</v>
      </c>
      <c r="D34" s="36" t="s">
        <v>41</v>
      </c>
      <c r="E34" s="756" t="s">
        <v>48</v>
      </c>
      <c r="F34" s="38">
        <f t="shared" ref="F34:F35" si="1">F18+F20+F22+F24+F26+F28+F30+F32</f>
        <v>2049</v>
      </c>
      <c r="G34" s="36" t="s">
        <v>41</v>
      </c>
      <c r="H34" s="80">
        <f t="shared" si="0"/>
        <v>1239846000</v>
      </c>
      <c r="I34" s="81">
        <f t="shared" ref="I34:L34" si="2">I18+I20+I22+I24+I26+I28+I30+I32</f>
        <v>1239846000</v>
      </c>
      <c r="J34" s="81">
        <f t="shared" si="2"/>
        <v>0</v>
      </c>
      <c r="K34" s="81">
        <f t="shared" si="2"/>
        <v>0</v>
      </c>
      <c r="L34" s="81">
        <f t="shared" si="2"/>
        <v>0</v>
      </c>
      <c r="M34" s="82"/>
      <c r="N34" s="46"/>
      <c r="O34" s="764">
        <f>+F35/F34</f>
        <v>1.6002928257686677</v>
      </c>
      <c r="P34" s="764">
        <f>+H35/H34</f>
        <v>0.70960824650803411</v>
      </c>
      <c r="Q34" s="765">
        <f>+(O34*O34)/P34</f>
        <v>3.6089449929717987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8.75" customHeight="1" x14ac:dyDescent="0.25">
      <c r="A35" s="1"/>
      <c r="B35" s="752"/>
      <c r="C35" s="726"/>
      <c r="D35" s="36" t="s">
        <v>43</v>
      </c>
      <c r="E35" s="752"/>
      <c r="F35" s="38">
        <f t="shared" si="1"/>
        <v>3279</v>
      </c>
      <c r="G35" s="36" t="s">
        <v>44</v>
      </c>
      <c r="H35" s="80">
        <f t="shared" si="0"/>
        <v>879804946</v>
      </c>
      <c r="I35" s="81">
        <f t="shared" ref="I35:L35" si="3">I19+I21+I23+I25+I27+I29+I31+I33</f>
        <v>879804946</v>
      </c>
      <c r="J35" s="81">
        <f t="shared" si="3"/>
        <v>0</v>
      </c>
      <c r="K35" s="81">
        <f t="shared" si="3"/>
        <v>0</v>
      </c>
      <c r="L35" s="81">
        <f t="shared" si="3"/>
        <v>0</v>
      </c>
      <c r="M35" s="82"/>
      <c r="N35" s="46"/>
      <c r="O35" s="752"/>
      <c r="P35" s="752"/>
      <c r="Q35" s="75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 x14ac:dyDescent="0.25">
      <c r="A36" s="1"/>
      <c r="B36" s="1"/>
      <c r="C36" s="1"/>
      <c r="D36" s="51"/>
      <c r="E36" s="1"/>
      <c r="F36" s="1"/>
      <c r="G36" s="1"/>
      <c r="H36" s="52"/>
      <c r="I36" s="53"/>
      <c r="J36" s="31"/>
      <c r="K36" s="31"/>
      <c r="L36" s="2"/>
      <c r="M36" s="3"/>
      <c r="N36" s="3"/>
      <c r="O36" s="783"/>
      <c r="P36" s="54"/>
      <c r="Q36" s="55"/>
      <c r="R36" s="5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 x14ac:dyDescent="0.25">
      <c r="A37" s="1"/>
      <c r="B37" s="761" t="s">
        <v>52</v>
      </c>
      <c r="C37" s="733"/>
      <c r="D37" s="762" t="s">
        <v>53</v>
      </c>
      <c r="E37" s="732"/>
      <c r="F37" s="732"/>
      <c r="G37" s="732"/>
      <c r="H37" s="732"/>
      <c r="I37" s="733"/>
      <c r="J37" s="63" t="s">
        <v>54</v>
      </c>
      <c r="K37" s="762" t="s">
        <v>55</v>
      </c>
      <c r="L37" s="733"/>
      <c r="M37" s="83" t="s">
        <v>56</v>
      </c>
      <c r="O37" s="73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6.25" customHeight="1" x14ac:dyDescent="0.25">
      <c r="A38" s="1"/>
      <c r="B38" s="763" t="s">
        <v>191</v>
      </c>
      <c r="C38" s="723"/>
      <c r="D38" s="780" t="s">
        <v>192</v>
      </c>
      <c r="E38" s="729"/>
      <c r="F38" s="729"/>
      <c r="G38" s="729"/>
      <c r="H38" s="729"/>
      <c r="I38" s="723"/>
      <c r="J38" s="758" t="s">
        <v>57</v>
      </c>
      <c r="K38" s="64" t="s">
        <v>41</v>
      </c>
      <c r="L38" s="65">
        <v>13750</v>
      </c>
      <c r="M38" s="84" t="s">
        <v>58</v>
      </c>
      <c r="O38" s="78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8" customHeight="1" x14ac:dyDescent="0.25">
      <c r="A39" s="1"/>
      <c r="B39" s="724"/>
      <c r="C39" s="725"/>
      <c r="D39" s="726"/>
      <c r="E39" s="730"/>
      <c r="F39" s="730"/>
      <c r="G39" s="730"/>
      <c r="H39" s="730"/>
      <c r="I39" s="727"/>
      <c r="J39" s="752"/>
      <c r="K39" s="64" t="s">
        <v>43</v>
      </c>
      <c r="L39" s="65">
        <v>1552</v>
      </c>
      <c r="O39" s="736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" customHeight="1" x14ac:dyDescent="0.25">
      <c r="A40" s="1"/>
      <c r="B40" s="757" t="s">
        <v>193</v>
      </c>
      <c r="C40" s="729"/>
      <c r="D40" s="729"/>
      <c r="E40" s="729"/>
      <c r="F40" s="729"/>
      <c r="G40" s="729"/>
      <c r="H40" s="729"/>
      <c r="I40" s="729"/>
      <c r="J40" s="729"/>
      <c r="K40" s="729"/>
      <c r="L40" s="723"/>
      <c r="M40" s="767" t="s">
        <v>59</v>
      </c>
      <c r="N40" s="729"/>
      <c r="O40" s="729"/>
      <c r="P40" s="729"/>
      <c r="Q40" s="72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9.25" customHeight="1" x14ac:dyDescent="0.25">
      <c r="A41" s="1"/>
      <c r="B41" s="724"/>
      <c r="C41" s="736"/>
      <c r="D41" s="736"/>
      <c r="E41" s="736"/>
      <c r="F41" s="736"/>
      <c r="G41" s="736"/>
      <c r="H41" s="736"/>
      <c r="I41" s="736"/>
      <c r="J41" s="736"/>
      <c r="K41" s="736"/>
      <c r="L41" s="725"/>
      <c r="M41" s="730"/>
      <c r="N41" s="730"/>
      <c r="O41" s="730"/>
      <c r="P41" s="730"/>
      <c r="Q41" s="727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.75" customHeight="1" x14ac:dyDescent="0.25">
      <c r="A42" s="1"/>
      <c r="B42" s="724"/>
      <c r="C42" s="736"/>
      <c r="D42" s="736"/>
      <c r="E42" s="736"/>
      <c r="F42" s="736"/>
      <c r="G42" s="736"/>
      <c r="H42" s="736"/>
      <c r="I42" s="736"/>
      <c r="J42" s="736"/>
      <c r="K42" s="736"/>
      <c r="L42" s="725"/>
      <c r="M42" s="768" t="s">
        <v>60</v>
      </c>
      <c r="N42" s="729"/>
      <c r="O42" s="729"/>
      <c r="P42" s="729"/>
      <c r="Q42" s="72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5.75" customHeight="1" x14ac:dyDescent="0.25">
      <c r="A43" s="1"/>
      <c r="B43" s="724"/>
      <c r="C43" s="736"/>
      <c r="D43" s="736"/>
      <c r="E43" s="736"/>
      <c r="F43" s="736"/>
      <c r="G43" s="736"/>
      <c r="H43" s="736"/>
      <c r="I43" s="736"/>
      <c r="J43" s="736"/>
      <c r="K43" s="736"/>
      <c r="L43" s="725"/>
      <c r="M43" s="730"/>
      <c r="N43" s="730"/>
      <c r="O43" s="730"/>
      <c r="P43" s="730"/>
      <c r="Q43" s="727"/>
    </row>
    <row r="44" spans="1:37" ht="15.75" customHeight="1" x14ac:dyDescent="0.25">
      <c r="A44" s="1"/>
      <c r="B44" s="724"/>
      <c r="C44" s="736"/>
      <c r="D44" s="736"/>
      <c r="E44" s="736"/>
      <c r="F44" s="736"/>
      <c r="G44" s="736"/>
      <c r="H44" s="736"/>
      <c r="I44" s="736"/>
      <c r="J44" s="736"/>
      <c r="K44" s="736"/>
      <c r="L44" s="725"/>
      <c r="M44" s="767" t="s">
        <v>59</v>
      </c>
      <c r="N44" s="729"/>
      <c r="O44" s="729"/>
      <c r="P44" s="729"/>
      <c r="Q44" s="723"/>
    </row>
    <row r="45" spans="1:37" ht="30" customHeight="1" x14ac:dyDescent="0.25">
      <c r="A45" s="1"/>
      <c r="B45" s="726"/>
      <c r="C45" s="730"/>
      <c r="D45" s="730"/>
      <c r="E45" s="730"/>
      <c r="F45" s="730"/>
      <c r="G45" s="730"/>
      <c r="H45" s="730"/>
      <c r="I45" s="730"/>
      <c r="J45" s="730"/>
      <c r="K45" s="730"/>
      <c r="L45" s="727"/>
      <c r="M45" s="730"/>
      <c r="N45" s="730"/>
      <c r="O45" s="730"/>
      <c r="P45" s="730"/>
      <c r="Q45" s="727"/>
    </row>
    <row r="46" spans="1:3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3"/>
      <c r="N46" s="3"/>
      <c r="O46" s="1"/>
      <c r="P46" s="1"/>
      <c r="Q46" s="1"/>
    </row>
    <row r="47" spans="1:3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3"/>
      <c r="N47" s="3"/>
      <c r="O47" s="1"/>
      <c r="P47" s="1"/>
      <c r="Q47" s="1"/>
    </row>
    <row r="48" spans="1:3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3"/>
      <c r="N48" s="3"/>
      <c r="O48" s="1"/>
      <c r="P48" s="1"/>
      <c r="Q48" s="1"/>
    </row>
    <row r="49" spans="1:1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3"/>
      <c r="N49" s="3"/>
      <c r="O49" s="1"/>
      <c r="P49" s="1"/>
      <c r="Q49" s="1"/>
    </row>
    <row r="50" spans="1:17" ht="15.75" customHeight="1" x14ac:dyDescent="0.25">
      <c r="A50" s="1"/>
      <c r="B50" s="1"/>
      <c r="C50" s="1"/>
      <c r="D50" s="1"/>
      <c r="E50" s="1"/>
      <c r="F50" s="1"/>
      <c r="G50" s="1"/>
      <c r="H50" s="1"/>
      <c r="I50" s="73"/>
      <c r="J50" s="1"/>
      <c r="K50" s="1"/>
      <c r="L50" s="2"/>
      <c r="M50" s="3"/>
      <c r="N50" s="3"/>
      <c r="O50" s="1"/>
      <c r="P50" s="1"/>
      <c r="Q50" s="1"/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H51" s="1"/>
      <c r="J51" s="1"/>
      <c r="K51" s="1"/>
      <c r="L51" s="2"/>
      <c r="M51" s="3"/>
      <c r="N51" s="3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3"/>
      <c r="N52" s="3"/>
      <c r="O52" s="1"/>
      <c r="P52" s="1"/>
      <c r="Q52" s="1"/>
    </row>
    <row r="53" spans="1:1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3"/>
      <c r="N53" s="3"/>
      <c r="O53" s="1"/>
      <c r="P53" s="1"/>
      <c r="Q53" s="1"/>
    </row>
    <row r="54" spans="1:1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3"/>
      <c r="N54" s="3"/>
      <c r="O54" s="1"/>
      <c r="P54" s="1"/>
      <c r="Q54" s="1"/>
    </row>
    <row r="55" spans="1:1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3"/>
      <c r="N55" s="3"/>
      <c r="O55" s="1"/>
      <c r="P55" s="1"/>
      <c r="Q55" s="1"/>
    </row>
    <row r="56" spans="1:1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3"/>
      <c r="N56" s="3"/>
      <c r="O56" s="1"/>
      <c r="P56" s="1"/>
      <c r="Q56" s="1"/>
    </row>
    <row r="57" spans="1:1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3"/>
      <c r="N57" s="3"/>
      <c r="O57" s="1"/>
      <c r="P57" s="1"/>
      <c r="Q57" s="1"/>
    </row>
    <row r="58" spans="1:1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3"/>
      <c r="N58" s="3"/>
      <c r="O58" s="1"/>
      <c r="P58" s="1"/>
      <c r="Q58" s="1"/>
    </row>
    <row r="59" spans="1:1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3"/>
      <c r="N59" s="3"/>
      <c r="O59" s="1"/>
      <c r="P59" s="1"/>
      <c r="Q59" s="1"/>
    </row>
    <row r="60" spans="1:1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3"/>
      <c r="N60" s="3"/>
      <c r="O60" s="1"/>
      <c r="P60" s="1"/>
      <c r="Q60" s="1"/>
    </row>
    <row r="61" spans="1:1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3"/>
      <c r="N61" s="3"/>
      <c r="O61" s="1"/>
      <c r="P61" s="1"/>
      <c r="Q61" s="1"/>
    </row>
    <row r="62" spans="1:1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3"/>
      <c r="N62" s="3"/>
      <c r="O62" s="1"/>
      <c r="P62" s="1"/>
      <c r="Q62" s="1"/>
    </row>
    <row r="63" spans="1:1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3"/>
      <c r="N63" s="3"/>
      <c r="O63" s="1"/>
      <c r="P63" s="1"/>
      <c r="Q63" s="1"/>
    </row>
    <row r="64" spans="1:1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3"/>
      <c r="O64" s="1"/>
      <c r="P64" s="1"/>
      <c r="Q64" s="1"/>
    </row>
    <row r="65" spans="1:3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3"/>
      <c r="N65" s="3"/>
      <c r="O65" s="1"/>
      <c r="P65" s="1"/>
      <c r="Q65" s="1"/>
    </row>
    <row r="66" spans="1:3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3"/>
      <c r="N66" s="3"/>
      <c r="O66" s="1"/>
      <c r="P66" s="1"/>
      <c r="Q66" s="1"/>
    </row>
    <row r="67" spans="1:3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3"/>
      <c r="N67" s="3"/>
      <c r="O67" s="1"/>
      <c r="P67" s="1"/>
      <c r="Q67" s="1"/>
    </row>
    <row r="68" spans="1:3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3"/>
      <c r="N68" s="3"/>
      <c r="O68" s="1"/>
      <c r="P68" s="1"/>
      <c r="Q68" s="1"/>
    </row>
    <row r="69" spans="1:3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3"/>
      <c r="N69" s="3"/>
      <c r="O69" s="1"/>
      <c r="P69" s="1"/>
      <c r="Q69" s="1"/>
    </row>
    <row r="70" spans="1:3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3"/>
      <c r="N70" s="3"/>
      <c r="O70" s="1"/>
      <c r="P70" s="1"/>
      <c r="Q70" s="1"/>
    </row>
    <row r="71" spans="1:3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3"/>
      <c r="N71" s="3"/>
      <c r="O71" s="1"/>
      <c r="P71" s="1"/>
      <c r="Q71" s="1"/>
    </row>
    <row r="72" spans="1:3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3"/>
      <c r="N72" s="3"/>
      <c r="O72" s="1"/>
      <c r="P72" s="1"/>
      <c r="Q72" s="1"/>
    </row>
    <row r="73" spans="1:3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3"/>
      <c r="N73" s="3"/>
      <c r="O73" s="1"/>
      <c r="P73" s="1"/>
      <c r="Q73" s="1"/>
    </row>
    <row r="74" spans="1:3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3"/>
      <c r="N74" s="3"/>
      <c r="O74" s="1"/>
      <c r="P74" s="1"/>
      <c r="Q74" s="1"/>
    </row>
    <row r="75" spans="1:3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3"/>
      <c r="N75" s="3"/>
      <c r="O75" s="1"/>
      <c r="P75" s="1"/>
      <c r="Q75" s="1"/>
    </row>
    <row r="76" spans="1:3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3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3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3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3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  <c r="M997" s="3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  <c r="M998" s="3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  <c r="M999" s="3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  <c r="M1000" s="3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mergeCells count="114">
    <mergeCell ref="O38:O39"/>
    <mergeCell ref="O36:O37"/>
    <mergeCell ref="C30:C31"/>
    <mergeCell ref="B40:L45"/>
    <mergeCell ref="E28:E29"/>
    <mergeCell ref="E30:E31"/>
    <mergeCell ref="E32:E33"/>
    <mergeCell ref="E34:E35"/>
    <mergeCell ref="B34:B35"/>
    <mergeCell ref="M44:Q45"/>
    <mergeCell ref="C32:C33"/>
    <mergeCell ref="C34:C35"/>
    <mergeCell ref="B37:C37"/>
    <mergeCell ref="D37:I37"/>
    <mergeCell ref="K37:L37"/>
    <mergeCell ref="D38:I39"/>
    <mergeCell ref="J38:J39"/>
    <mergeCell ref="B38:C39"/>
    <mergeCell ref="M40:Q41"/>
    <mergeCell ref="M42:Q43"/>
    <mergeCell ref="O32:O33"/>
    <mergeCell ref="P32:P33"/>
    <mergeCell ref="Q32:Q33"/>
    <mergeCell ref="O34:O35"/>
    <mergeCell ref="P34:P35"/>
    <mergeCell ref="Q34:Q35"/>
    <mergeCell ref="G15:G17"/>
    <mergeCell ref="H15:H17"/>
    <mergeCell ref="B18:B23"/>
    <mergeCell ref="C18:C19"/>
    <mergeCell ref="E18:E19"/>
    <mergeCell ref="C20:C21"/>
    <mergeCell ref="C22:C23"/>
    <mergeCell ref="B30:B31"/>
    <mergeCell ref="B32:B33"/>
    <mergeCell ref="B15:B17"/>
    <mergeCell ref="C15:C17"/>
    <mergeCell ref="D15:D17"/>
    <mergeCell ref="E15:E17"/>
    <mergeCell ref="F15:F17"/>
    <mergeCell ref="E20:E21"/>
    <mergeCell ref="E22:E23"/>
    <mergeCell ref="E24:E25"/>
    <mergeCell ref="E26:E27"/>
    <mergeCell ref="B24:B25"/>
    <mergeCell ref="C24:C25"/>
    <mergeCell ref="B26:B27"/>
    <mergeCell ref="C26:C27"/>
    <mergeCell ref="B28:B29"/>
    <mergeCell ref="C28:C29"/>
    <mergeCell ref="I15:L16"/>
    <mergeCell ref="M15:N16"/>
    <mergeCell ref="O15:Q15"/>
    <mergeCell ref="O16:O17"/>
    <mergeCell ref="P16:P17"/>
    <mergeCell ref="Q16:Q17"/>
    <mergeCell ref="O18:O19"/>
    <mergeCell ref="P18:P19"/>
    <mergeCell ref="Q18:Q19"/>
    <mergeCell ref="P30:P31"/>
    <mergeCell ref="Q30:Q31"/>
    <mergeCell ref="O26:O27"/>
    <mergeCell ref="P26:P27"/>
    <mergeCell ref="Q26:Q27"/>
    <mergeCell ref="O28:O29"/>
    <mergeCell ref="P28:P29"/>
    <mergeCell ref="Q28:Q29"/>
    <mergeCell ref="O30:O31"/>
    <mergeCell ref="U15:V15"/>
    <mergeCell ref="U16:V16"/>
    <mergeCell ref="U17:V17"/>
    <mergeCell ref="P24:P25"/>
    <mergeCell ref="Q24:Q25"/>
    <mergeCell ref="O20:O21"/>
    <mergeCell ref="P20:P21"/>
    <mergeCell ref="Q20:Q21"/>
    <mergeCell ref="O22:O23"/>
    <mergeCell ref="P22:P23"/>
    <mergeCell ref="Q22:Q23"/>
    <mergeCell ref="O24:O25"/>
    <mergeCell ref="B10:C10"/>
    <mergeCell ref="D10:I10"/>
    <mergeCell ref="B9:C9"/>
    <mergeCell ref="B11:C11"/>
    <mergeCell ref="B12:C12"/>
    <mergeCell ref="B13:C13"/>
    <mergeCell ref="N10:P10"/>
    <mergeCell ref="N11:P11"/>
    <mergeCell ref="U11:W11"/>
    <mergeCell ref="D12:I12"/>
    <mergeCell ref="N12:P12"/>
    <mergeCell ref="U12:W12"/>
    <mergeCell ref="D13:I13"/>
    <mergeCell ref="N13:P13"/>
    <mergeCell ref="U13:W13"/>
    <mergeCell ref="D9:I9"/>
    <mergeCell ref="J9:L14"/>
    <mergeCell ref="D11:I11"/>
    <mergeCell ref="D14:I14"/>
    <mergeCell ref="U14:V14"/>
    <mergeCell ref="N14:P14"/>
    <mergeCell ref="B2:C5"/>
    <mergeCell ref="D2:K3"/>
    <mergeCell ref="L2:O2"/>
    <mergeCell ref="P2:Q5"/>
    <mergeCell ref="L3:O3"/>
    <mergeCell ref="D4:K5"/>
    <mergeCell ref="L4:O4"/>
    <mergeCell ref="M9:Q9"/>
    <mergeCell ref="T9:X9"/>
    <mergeCell ref="L5:O5"/>
    <mergeCell ref="C6:Q6"/>
    <mergeCell ref="D7:Q7"/>
    <mergeCell ref="D8:Q8"/>
  </mergeCells>
  <pageMargins left="0.62992125984251968" right="0.19685039370078741" top="0.23622047244094491" bottom="0.19685039370078741" header="0" footer="0"/>
  <pageSetup paperSize="9" scale="50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96"/>
  <sheetViews>
    <sheetView zoomScale="50" zoomScaleNormal="50" workbookViewId="0">
      <selection activeCell="D11" sqref="D11:I11"/>
    </sheetView>
  </sheetViews>
  <sheetFormatPr baseColWidth="10" defaultColWidth="14.42578125" defaultRowHeight="15" customHeight="1" x14ac:dyDescent="0.25"/>
  <cols>
    <col min="1" max="1" width="6.7109375" customWidth="1"/>
    <col min="2" max="2" width="45.42578125" customWidth="1"/>
    <col min="3" max="3" width="86.7109375" customWidth="1"/>
    <col min="4" max="4" width="16.7109375" customWidth="1"/>
    <col min="5" max="5" width="13.7109375" customWidth="1"/>
    <col min="6" max="6" width="16.7109375" customWidth="1"/>
    <col min="7" max="7" width="18" customWidth="1"/>
    <col min="8" max="8" width="22.7109375" customWidth="1"/>
    <col min="9" max="9" width="17" bestFit="1" customWidth="1"/>
    <col min="10" max="10" width="20.7109375" customWidth="1"/>
    <col min="11" max="11" width="13.42578125" customWidth="1"/>
    <col min="12" max="12" width="15.7109375" customWidth="1"/>
    <col min="13" max="13" width="14.7109375" customWidth="1"/>
    <col min="14" max="14" width="21.140625" customWidth="1"/>
    <col min="15" max="17" width="16.7109375" customWidth="1"/>
    <col min="18" max="18" width="16.42578125" customWidth="1"/>
    <col min="19" max="19" width="12.42578125" customWidth="1"/>
    <col min="21" max="21" width="18.42578125" customWidth="1"/>
    <col min="22" max="22" width="33.7109375" customWidth="1"/>
    <col min="23" max="23" width="12.42578125" hidden="1" customWidth="1"/>
    <col min="24" max="24" width="24.28515625" customWidth="1"/>
    <col min="25" max="25" width="22.42578125" customWidth="1"/>
    <col min="26" max="27" width="12.42578125" customWidth="1"/>
    <col min="28" max="28" width="16.7109375" customWidth="1"/>
    <col min="29" max="29" width="12.42578125" customWidth="1"/>
    <col min="30" max="30" width="30.140625" customWidth="1"/>
    <col min="31" max="31" width="15.42578125" customWidth="1"/>
    <col min="32" max="32" width="15.7109375" customWidth="1"/>
    <col min="33" max="33" width="24.42578125" customWidth="1"/>
    <col min="34" max="34" width="17.140625" customWidth="1"/>
    <col min="35" max="37" width="12.42578125" customWidth="1"/>
  </cols>
  <sheetData>
    <row r="1" spans="1:37" ht="22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7.5" customHeight="1" x14ac:dyDescent="0.3">
      <c r="A2" s="4"/>
      <c r="B2" s="722"/>
      <c r="C2" s="723"/>
      <c r="D2" s="728" t="s">
        <v>194</v>
      </c>
      <c r="E2" s="729"/>
      <c r="F2" s="729"/>
      <c r="G2" s="729"/>
      <c r="H2" s="729"/>
      <c r="I2" s="729"/>
      <c r="J2" s="729"/>
      <c r="K2" s="723"/>
      <c r="L2" s="731" t="s">
        <v>195</v>
      </c>
      <c r="M2" s="732"/>
      <c r="N2" s="732"/>
      <c r="O2" s="733"/>
      <c r="P2" s="722"/>
      <c r="Q2" s="723"/>
      <c r="R2" s="5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37.5" customHeight="1" x14ac:dyDescent="0.3">
      <c r="A3" s="4"/>
      <c r="B3" s="724"/>
      <c r="C3" s="725"/>
      <c r="D3" s="726"/>
      <c r="E3" s="730"/>
      <c r="F3" s="730"/>
      <c r="G3" s="730"/>
      <c r="H3" s="730"/>
      <c r="I3" s="730"/>
      <c r="J3" s="730"/>
      <c r="K3" s="727"/>
      <c r="L3" s="731" t="s">
        <v>196</v>
      </c>
      <c r="M3" s="732"/>
      <c r="N3" s="732"/>
      <c r="O3" s="733"/>
      <c r="P3" s="724"/>
      <c r="Q3" s="725"/>
      <c r="R3" s="5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33.75" customHeight="1" x14ac:dyDescent="0.3">
      <c r="A4" s="4"/>
      <c r="B4" s="724"/>
      <c r="C4" s="725"/>
      <c r="D4" s="728" t="s">
        <v>197</v>
      </c>
      <c r="E4" s="729"/>
      <c r="F4" s="729"/>
      <c r="G4" s="729"/>
      <c r="H4" s="729"/>
      <c r="I4" s="729"/>
      <c r="J4" s="729"/>
      <c r="K4" s="723"/>
      <c r="L4" s="731" t="s">
        <v>198</v>
      </c>
      <c r="M4" s="732"/>
      <c r="N4" s="732"/>
      <c r="O4" s="733"/>
      <c r="P4" s="724"/>
      <c r="Q4" s="725"/>
      <c r="R4" s="5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38.25" customHeight="1" x14ac:dyDescent="0.3">
      <c r="A5" s="4"/>
      <c r="B5" s="726"/>
      <c r="C5" s="727"/>
      <c r="D5" s="726"/>
      <c r="E5" s="730"/>
      <c r="F5" s="730"/>
      <c r="G5" s="730"/>
      <c r="H5" s="730"/>
      <c r="I5" s="730"/>
      <c r="J5" s="730"/>
      <c r="K5" s="727"/>
      <c r="L5" s="731" t="s">
        <v>199</v>
      </c>
      <c r="M5" s="732"/>
      <c r="N5" s="732"/>
      <c r="O5" s="733"/>
      <c r="P5" s="726"/>
      <c r="Q5" s="727"/>
      <c r="R5" s="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23.25" customHeight="1" x14ac:dyDescent="0.3">
      <c r="A6" s="4"/>
      <c r="B6" s="4"/>
      <c r="C6" s="769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3">
      <c r="A7" s="4"/>
      <c r="B7" s="7" t="s">
        <v>0</v>
      </c>
      <c r="C7" s="7" t="s">
        <v>1</v>
      </c>
      <c r="D7" s="770" t="s">
        <v>2</v>
      </c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3"/>
      <c r="R7" s="5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36" customHeight="1" x14ac:dyDescent="0.3">
      <c r="A8" s="4"/>
      <c r="B8" s="7" t="s">
        <v>3</v>
      </c>
      <c r="C8" s="57" t="s">
        <v>4</v>
      </c>
      <c r="D8" s="771" t="s">
        <v>5</v>
      </c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6" customHeight="1" x14ac:dyDescent="0.3">
      <c r="A9" s="4"/>
      <c r="B9" s="737" t="s">
        <v>6</v>
      </c>
      <c r="C9" s="733"/>
      <c r="D9" s="738" t="s">
        <v>7</v>
      </c>
      <c r="E9" s="732"/>
      <c r="F9" s="732"/>
      <c r="G9" s="732"/>
      <c r="H9" s="732"/>
      <c r="I9" s="733"/>
      <c r="J9" s="784" t="s">
        <v>200</v>
      </c>
      <c r="K9" s="729"/>
      <c r="L9" s="723"/>
      <c r="M9" s="734" t="s">
        <v>8</v>
      </c>
      <c r="N9" s="732"/>
      <c r="O9" s="732"/>
      <c r="P9" s="732"/>
      <c r="Q9" s="733"/>
      <c r="R9" s="8"/>
      <c r="S9" s="4"/>
      <c r="T9" s="735"/>
      <c r="U9" s="736"/>
      <c r="V9" s="736"/>
      <c r="W9" s="736"/>
      <c r="X9" s="736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6" customHeight="1" x14ac:dyDescent="0.3">
      <c r="A10" s="4"/>
      <c r="B10" s="737" t="s">
        <v>9</v>
      </c>
      <c r="C10" s="733"/>
      <c r="D10" s="738" t="s">
        <v>10</v>
      </c>
      <c r="E10" s="732"/>
      <c r="F10" s="732"/>
      <c r="G10" s="732"/>
      <c r="H10" s="732"/>
      <c r="I10" s="733"/>
      <c r="J10" s="724"/>
      <c r="K10" s="736"/>
      <c r="L10" s="725"/>
      <c r="M10" s="10" t="s">
        <v>11</v>
      </c>
      <c r="N10" s="742" t="s">
        <v>12</v>
      </c>
      <c r="O10" s="732"/>
      <c r="P10" s="733"/>
      <c r="Q10" s="10" t="s">
        <v>13</v>
      </c>
      <c r="R10" s="8"/>
      <c r="S10" s="4"/>
      <c r="T10" s="9"/>
      <c r="U10" s="9"/>
      <c r="V10" s="9"/>
      <c r="W10" s="9"/>
      <c r="X10" s="9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42" customHeight="1" x14ac:dyDescent="0.3">
      <c r="A11" s="4"/>
      <c r="B11" s="739" t="s">
        <v>14</v>
      </c>
      <c r="C11" s="733"/>
      <c r="D11" s="745" t="s">
        <v>79</v>
      </c>
      <c r="E11" s="732"/>
      <c r="F11" s="732"/>
      <c r="G11" s="732"/>
      <c r="H11" s="732"/>
      <c r="I11" s="733"/>
      <c r="J11" s="724"/>
      <c r="K11" s="736"/>
      <c r="L11" s="725"/>
      <c r="M11" s="11"/>
      <c r="N11" s="743"/>
      <c r="O11" s="732"/>
      <c r="P11" s="733"/>
      <c r="Q11" s="12"/>
      <c r="R11" s="8"/>
      <c r="S11" s="4"/>
      <c r="T11" s="13"/>
      <c r="U11" s="744"/>
      <c r="V11" s="736"/>
      <c r="W11" s="736"/>
      <c r="X11" s="13"/>
      <c r="Y11" s="4"/>
      <c r="Z11" s="6"/>
      <c r="AA11" s="6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74.25" customHeight="1" x14ac:dyDescent="0.3">
      <c r="A12" s="4"/>
      <c r="B12" s="740" t="s">
        <v>16</v>
      </c>
      <c r="C12" s="733"/>
      <c r="D12" s="745" t="s">
        <v>201</v>
      </c>
      <c r="E12" s="732"/>
      <c r="F12" s="732"/>
      <c r="G12" s="732"/>
      <c r="H12" s="732"/>
      <c r="I12" s="733"/>
      <c r="J12" s="724"/>
      <c r="K12" s="736"/>
      <c r="L12" s="725"/>
      <c r="M12" s="14"/>
      <c r="N12" s="746"/>
      <c r="O12" s="732"/>
      <c r="P12" s="733"/>
      <c r="Q12" s="15"/>
      <c r="R12" s="8"/>
      <c r="S12" s="4"/>
      <c r="T12" s="16"/>
      <c r="U12" s="747"/>
      <c r="V12" s="736"/>
      <c r="W12" s="736"/>
      <c r="X12" s="18"/>
      <c r="Y12" s="4"/>
      <c r="Z12" s="19"/>
      <c r="AA12" s="20"/>
      <c r="AB12" s="21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74.25" customHeight="1" x14ac:dyDescent="0.3">
      <c r="A13" s="4"/>
      <c r="B13" s="741" t="s">
        <v>18</v>
      </c>
      <c r="C13" s="733"/>
      <c r="D13" s="748" t="s">
        <v>202</v>
      </c>
      <c r="E13" s="732"/>
      <c r="F13" s="732"/>
      <c r="G13" s="732"/>
      <c r="H13" s="732"/>
      <c r="I13" s="733"/>
      <c r="J13" s="724"/>
      <c r="K13" s="736"/>
      <c r="L13" s="725"/>
      <c r="M13" s="22"/>
      <c r="N13" s="749"/>
      <c r="O13" s="732"/>
      <c r="P13" s="733"/>
      <c r="Q13" s="23"/>
      <c r="R13" s="8"/>
      <c r="S13" s="4"/>
      <c r="T13" s="16"/>
      <c r="U13" s="747"/>
      <c r="V13" s="736"/>
      <c r="W13" s="736"/>
      <c r="X13" s="18"/>
      <c r="Y13" s="4"/>
      <c r="Z13" s="19"/>
      <c r="AA13" s="20"/>
      <c r="AB13" s="21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38.25" customHeight="1" x14ac:dyDescent="0.3">
      <c r="A14" s="4"/>
      <c r="B14" s="58" t="s">
        <v>20</v>
      </c>
      <c r="C14" s="59" t="s">
        <v>203</v>
      </c>
      <c r="D14" s="774" t="s">
        <v>204</v>
      </c>
      <c r="E14" s="732"/>
      <c r="F14" s="732"/>
      <c r="G14" s="732"/>
      <c r="H14" s="732"/>
      <c r="I14" s="733"/>
      <c r="J14" s="726"/>
      <c r="K14" s="730"/>
      <c r="L14" s="727"/>
      <c r="M14" s="24"/>
      <c r="N14" s="749"/>
      <c r="O14" s="732"/>
      <c r="P14" s="733"/>
      <c r="Q14" s="25"/>
      <c r="R14" s="8"/>
      <c r="S14" s="4"/>
      <c r="T14" s="26"/>
      <c r="U14" s="747"/>
      <c r="V14" s="736"/>
      <c r="W14" s="17"/>
      <c r="X14" s="18"/>
      <c r="Y14" s="27"/>
      <c r="Z14" s="19"/>
      <c r="AA14" s="20"/>
      <c r="AB14" s="21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28.5" customHeight="1" x14ac:dyDescent="0.25">
      <c r="A15" s="1"/>
      <c r="B15" s="758" t="s">
        <v>23</v>
      </c>
      <c r="C15" s="776" t="s">
        <v>24</v>
      </c>
      <c r="D15" s="758" t="s">
        <v>205</v>
      </c>
      <c r="E15" s="758" t="s">
        <v>25</v>
      </c>
      <c r="F15" s="758" t="s">
        <v>26</v>
      </c>
      <c r="G15" s="778" t="s">
        <v>206</v>
      </c>
      <c r="H15" s="758" t="s">
        <v>27</v>
      </c>
      <c r="I15" s="773" t="s">
        <v>28</v>
      </c>
      <c r="J15" s="729"/>
      <c r="K15" s="729"/>
      <c r="L15" s="723"/>
      <c r="M15" s="773" t="s">
        <v>29</v>
      </c>
      <c r="N15" s="723"/>
      <c r="O15" s="775" t="s">
        <v>30</v>
      </c>
      <c r="P15" s="732"/>
      <c r="Q15" s="733"/>
      <c r="R15" s="1"/>
      <c r="S15" s="1"/>
      <c r="T15" s="28"/>
      <c r="U15" s="750"/>
      <c r="V15" s="736"/>
      <c r="W15" s="1"/>
      <c r="X15" s="30"/>
      <c r="Y15" s="1"/>
      <c r="Z15" s="31"/>
      <c r="AA15" s="32"/>
      <c r="AB15" s="33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33.75" customHeight="1" x14ac:dyDescent="0.25">
      <c r="A16" s="1"/>
      <c r="B16" s="754"/>
      <c r="C16" s="754"/>
      <c r="D16" s="754"/>
      <c r="E16" s="754"/>
      <c r="F16" s="754"/>
      <c r="G16" s="754"/>
      <c r="H16" s="754"/>
      <c r="I16" s="726"/>
      <c r="J16" s="730"/>
      <c r="K16" s="730"/>
      <c r="L16" s="727"/>
      <c r="M16" s="726"/>
      <c r="N16" s="727"/>
      <c r="O16" s="758" t="s">
        <v>31</v>
      </c>
      <c r="P16" s="758" t="s">
        <v>32</v>
      </c>
      <c r="Q16" s="776" t="s">
        <v>33</v>
      </c>
      <c r="R16" s="1"/>
      <c r="S16" s="1"/>
      <c r="T16" s="34"/>
      <c r="U16" s="750"/>
      <c r="V16" s="736"/>
      <c r="W16" s="1"/>
      <c r="X16" s="32"/>
      <c r="Y16" s="1"/>
      <c r="Z16" s="31"/>
      <c r="AA16" s="32"/>
      <c r="AB16" s="33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39.75" customHeight="1" x14ac:dyDescent="0.25">
      <c r="A17" s="1"/>
      <c r="B17" s="752"/>
      <c r="C17" s="752"/>
      <c r="D17" s="752"/>
      <c r="E17" s="752"/>
      <c r="F17" s="752"/>
      <c r="G17" s="752"/>
      <c r="H17" s="752"/>
      <c r="I17" s="35" t="s">
        <v>34</v>
      </c>
      <c r="J17" s="35" t="s">
        <v>35</v>
      </c>
      <c r="K17" s="35" t="s">
        <v>36</v>
      </c>
      <c r="L17" s="61" t="s">
        <v>37</v>
      </c>
      <c r="M17" s="36" t="s">
        <v>38</v>
      </c>
      <c r="N17" s="37" t="s">
        <v>39</v>
      </c>
      <c r="O17" s="752"/>
      <c r="P17" s="752"/>
      <c r="Q17" s="752"/>
      <c r="R17" s="1"/>
      <c r="S17" s="1"/>
      <c r="T17" s="34"/>
      <c r="U17" s="750"/>
      <c r="V17" s="736"/>
      <c r="W17" s="1"/>
      <c r="X17" s="32"/>
      <c r="Y17" s="1"/>
      <c r="Z17" s="31"/>
      <c r="AA17" s="32"/>
      <c r="AB17" s="33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3.25" customHeight="1" x14ac:dyDescent="0.25">
      <c r="A18" s="1"/>
      <c r="B18" s="753" t="s">
        <v>207</v>
      </c>
      <c r="C18" s="755" t="s">
        <v>208</v>
      </c>
      <c r="D18" s="36" t="s">
        <v>41</v>
      </c>
      <c r="E18" s="759" t="s">
        <v>209</v>
      </c>
      <c r="F18" s="78">
        <v>8</v>
      </c>
      <c r="G18" s="36" t="s">
        <v>41</v>
      </c>
      <c r="H18" s="39">
        <f t="shared" ref="H18:H25" si="0">I18+J18+K18+L18</f>
        <v>50150000</v>
      </c>
      <c r="I18" s="40">
        <f>50150000</f>
        <v>50150000</v>
      </c>
      <c r="J18" s="39"/>
      <c r="K18" s="39"/>
      <c r="L18" s="39"/>
      <c r="M18" s="47"/>
      <c r="N18" s="47"/>
      <c r="O18" s="751">
        <f>+F19/F18</f>
        <v>1</v>
      </c>
      <c r="P18" s="751">
        <f>+H19/H18</f>
        <v>0.94017946161515453</v>
      </c>
      <c r="Q18" s="751">
        <f>+(O18*O18)/P18</f>
        <v>1.063626723223754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3.25" customHeight="1" x14ac:dyDescent="0.25">
      <c r="A19" s="1"/>
      <c r="B19" s="754"/>
      <c r="C19" s="752"/>
      <c r="D19" s="36" t="s">
        <v>43</v>
      </c>
      <c r="E19" s="752"/>
      <c r="F19" s="74">
        <v>8</v>
      </c>
      <c r="G19" s="36" t="s">
        <v>44</v>
      </c>
      <c r="H19" s="39">
        <f t="shared" si="0"/>
        <v>47150000</v>
      </c>
      <c r="I19" s="44">
        <v>47150000</v>
      </c>
      <c r="J19" s="39"/>
      <c r="K19" s="39"/>
      <c r="L19" s="39"/>
      <c r="M19" s="50"/>
      <c r="N19" s="46"/>
      <c r="O19" s="752"/>
      <c r="P19" s="752"/>
      <c r="Q19" s="75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2.5" customHeight="1" x14ac:dyDescent="0.25">
      <c r="A20" s="1"/>
      <c r="B20" s="754"/>
      <c r="C20" s="777" t="s">
        <v>210</v>
      </c>
      <c r="D20" s="36" t="s">
        <v>41</v>
      </c>
      <c r="E20" s="756" t="s">
        <v>211</v>
      </c>
      <c r="F20" s="37">
        <v>8</v>
      </c>
      <c r="G20" s="36" t="s">
        <v>41</v>
      </c>
      <c r="H20" s="39">
        <f t="shared" si="0"/>
        <v>8000000</v>
      </c>
      <c r="I20" s="44">
        <v>8000000</v>
      </c>
      <c r="J20" s="39"/>
      <c r="K20" s="39"/>
      <c r="L20" s="39"/>
      <c r="M20" s="49"/>
      <c r="N20" s="49"/>
      <c r="O20" s="751">
        <f>+F21/F20</f>
        <v>1</v>
      </c>
      <c r="P20" s="751">
        <f>+H21/H20</f>
        <v>1</v>
      </c>
      <c r="Q20" s="751">
        <f>+(O20*O20)/P20</f>
        <v>1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2.5" customHeight="1" x14ac:dyDescent="0.25">
      <c r="A21" s="1"/>
      <c r="B21" s="754"/>
      <c r="C21" s="752"/>
      <c r="D21" s="36" t="s">
        <v>43</v>
      </c>
      <c r="E21" s="752"/>
      <c r="F21" s="48">
        <v>8</v>
      </c>
      <c r="G21" s="36" t="s">
        <v>44</v>
      </c>
      <c r="H21" s="39">
        <f t="shared" si="0"/>
        <v>8000000</v>
      </c>
      <c r="I21" s="44">
        <v>8000000</v>
      </c>
      <c r="J21" s="39"/>
      <c r="K21" s="39"/>
      <c r="L21" s="39"/>
      <c r="M21" s="50"/>
      <c r="N21" s="46"/>
      <c r="O21" s="752"/>
      <c r="P21" s="752"/>
      <c r="Q21" s="75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4" customHeight="1" x14ac:dyDescent="0.25">
      <c r="A22" s="1"/>
      <c r="B22" s="753" t="s">
        <v>212</v>
      </c>
      <c r="C22" s="777" t="s">
        <v>213</v>
      </c>
      <c r="D22" s="36" t="s">
        <v>93</v>
      </c>
      <c r="E22" s="756" t="s">
        <v>214</v>
      </c>
      <c r="F22" s="38">
        <v>4</v>
      </c>
      <c r="G22" s="36" t="s">
        <v>93</v>
      </c>
      <c r="H22" s="39">
        <f t="shared" si="0"/>
        <v>9333333</v>
      </c>
      <c r="I22" s="44">
        <v>9333333</v>
      </c>
      <c r="J22" s="39"/>
      <c r="K22" s="39"/>
      <c r="L22" s="39"/>
      <c r="M22" s="69"/>
      <c r="N22" s="69"/>
      <c r="O22" s="751">
        <f>+F23/F22</f>
        <v>1</v>
      </c>
      <c r="P22" s="751">
        <f>+H23/H22</f>
        <v>1</v>
      </c>
      <c r="Q22" s="751">
        <f>+(O22*O22)/P22</f>
        <v>1</v>
      </c>
      <c r="R22" s="1"/>
      <c r="S22" s="1"/>
      <c r="T22" s="34"/>
      <c r="U22" s="750"/>
      <c r="V22" s="736"/>
      <c r="W22" s="1"/>
      <c r="X22" s="30"/>
      <c r="Y22" s="1"/>
      <c r="Z22" s="31"/>
      <c r="AA22" s="32"/>
      <c r="AB22" s="33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4" customHeight="1" x14ac:dyDescent="0.25">
      <c r="A23" s="1"/>
      <c r="B23" s="754"/>
      <c r="C23" s="752"/>
      <c r="D23" s="36" t="s">
        <v>43</v>
      </c>
      <c r="E23" s="752"/>
      <c r="F23" s="38">
        <v>4</v>
      </c>
      <c r="G23" s="36" t="s">
        <v>44</v>
      </c>
      <c r="H23" s="39">
        <f t="shared" si="0"/>
        <v>9333333</v>
      </c>
      <c r="I23" s="44">
        <v>9333333</v>
      </c>
      <c r="J23" s="39"/>
      <c r="K23" s="39"/>
      <c r="L23" s="39"/>
      <c r="M23" s="69"/>
      <c r="N23" s="69"/>
      <c r="O23" s="752"/>
      <c r="P23" s="752"/>
      <c r="Q23" s="752"/>
      <c r="R23" s="1"/>
      <c r="S23" s="1"/>
      <c r="T23" s="34"/>
      <c r="U23" s="29"/>
      <c r="V23" s="29"/>
      <c r="W23" s="1"/>
      <c r="X23" s="30"/>
      <c r="Y23" s="1"/>
      <c r="Z23" s="31"/>
      <c r="AA23" s="32"/>
      <c r="AB23" s="33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4" customHeight="1" x14ac:dyDescent="0.25">
      <c r="A24" s="1"/>
      <c r="B24" s="754"/>
      <c r="C24" s="777" t="s">
        <v>215</v>
      </c>
      <c r="D24" s="36" t="s">
        <v>41</v>
      </c>
      <c r="E24" s="756" t="s">
        <v>42</v>
      </c>
      <c r="F24" s="43">
        <v>17</v>
      </c>
      <c r="G24" s="36" t="s">
        <v>41</v>
      </c>
      <c r="H24" s="39">
        <f t="shared" si="0"/>
        <v>186500000</v>
      </c>
      <c r="I24" s="44">
        <v>186500000</v>
      </c>
      <c r="J24" s="39"/>
      <c r="K24" s="39"/>
      <c r="L24" s="39"/>
      <c r="M24" s="42"/>
      <c r="N24" s="42"/>
      <c r="O24" s="751">
        <f>+F25/F24</f>
        <v>0.88235294117647056</v>
      </c>
      <c r="P24" s="751">
        <f>+H25/H24</f>
        <v>0.5630026809651475</v>
      </c>
      <c r="Q24" s="751">
        <f>+(O24*O24)/P24</f>
        <v>1.3828472565496785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4" customHeight="1" x14ac:dyDescent="0.25">
      <c r="A25" s="1"/>
      <c r="B25" s="752"/>
      <c r="C25" s="752"/>
      <c r="D25" s="36" t="s">
        <v>43</v>
      </c>
      <c r="E25" s="752"/>
      <c r="F25" s="48">
        <v>15</v>
      </c>
      <c r="G25" s="36" t="s">
        <v>44</v>
      </c>
      <c r="H25" s="39">
        <f t="shared" si="0"/>
        <v>105000000</v>
      </c>
      <c r="I25" s="44">
        <v>105000000</v>
      </c>
      <c r="J25" s="39"/>
      <c r="K25" s="39"/>
      <c r="L25" s="39"/>
      <c r="M25" s="50"/>
      <c r="N25" s="46"/>
      <c r="O25" s="752"/>
      <c r="P25" s="752"/>
      <c r="Q25" s="75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8.75" customHeight="1" x14ac:dyDescent="0.25">
      <c r="A26" s="1"/>
      <c r="B26" s="759"/>
      <c r="C26" s="760" t="s">
        <v>51</v>
      </c>
      <c r="D26" s="36" t="s">
        <v>41</v>
      </c>
      <c r="E26" s="756" t="s">
        <v>48</v>
      </c>
      <c r="F26" s="38">
        <f t="shared" ref="F26:F27" si="1">F20+F18+F22+F24</f>
        <v>37</v>
      </c>
      <c r="G26" s="36" t="s">
        <v>41</v>
      </c>
      <c r="H26" s="39">
        <f t="shared" ref="H26:I26" si="2">H18+H20+H22+H24</f>
        <v>253983333</v>
      </c>
      <c r="I26" s="39">
        <f t="shared" si="2"/>
        <v>253983333</v>
      </c>
      <c r="J26" s="39"/>
      <c r="K26" s="39"/>
      <c r="L26" s="39"/>
      <c r="M26" s="50"/>
      <c r="N26" s="46"/>
      <c r="O26" s="751">
        <f>+F27/F26</f>
        <v>0.94594594594594594</v>
      </c>
      <c r="P26" s="751">
        <f>+H27/H26</f>
        <v>0.66730100356624578</v>
      </c>
      <c r="Q26" s="751">
        <f>+(O26*O26)/P26</f>
        <v>1.3409446829383325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8.75" customHeight="1" x14ac:dyDescent="0.25">
      <c r="A27" s="1"/>
      <c r="B27" s="752"/>
      <c r="C27" s="726"/>
      <c r="D27" s="36" t="s">
        <v>43</v>
      </c>
      <c r="E27" s="752"/>
      <c r="F27" s="38">
        <f t="shared" si="1"/>
        <v>35</v>
      </c>
      <c r="G27" s="36" t="s">
        <v>44</v>
      </c>
      <c r="H27" s="39">
        <f t="shared" ref="H27:I27" si="3">H19+H21+H23+H25</f>
        <v>169483333</v>
      </c>
      <c r="I27" s="39">
        <f t="shared" si="3"/>
        <v>169483333</v>
      </c>
      <c r="J27" s="39"/>
      <c r="K27" s="39"/>
      <c r="L27" s="39"/>
      <c r="M27" s="50"/>
      <c r="N27" s="46"/>
      <c r="O27" s="752"/>
      <c r="P27" s="752"/>
      <c r="Q27" s="75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.75" customHeight="1" x14ac:dyDescent="0.25">
      <c r="A28" s="1"/>
      <c r="B28" s="1"/>
      <c r="C28" s="1"/>
      <c r="D28" s="51"/>
      <c r="E28" s="1"/>
      <c r="F28" s="1"/>
      <c r="G28" s="1"/>
      <c r="H28" s="52"/>
      <c r="I28" s="53"/>
      <c r="J28" s="31"/>
      <c r="K28" s="31"/>
      <c r="L28" s="2"/>
      <c r="M28" s="3"/>
      <c r="N28" s="3"/>
      <c r="O28" s="53"/>
      <c r="P28" s="54"/>
      <c r="Q28" s="55"/>
      <c r="R28" s="5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5.75" customHeight="1" x14ac:dyDescent="0.25">
      <c r="A29" s="1"/>
      <c r="B29" s="761" t="s">
        <v>52</v>
      </c>
      <c r="C29" s="733"/>
      <c r="D29" s="762" t="s">
        <v>53</v>
      </c>
      <c r="E29" s="732"/>
      <c r="F29" s="732"/>
      <c r="G29" s="732"/>
      <c r="H29" s="732"/>
      <c r="I29" s="733"/>
      <c r="J29" s="63" t="s">
        <v>54</v>
      </c>
      <c r="K29" s="762" t="s">
        <v>55</v>
      </c>
      <c r="L29" s="733"/>
      <c r="M29" s="766" t="s">
        <v>56</v>
      </c>
      <c r="N29" s="732"/>
      <c r="O29" s="732"/>
      <c r="P29" s="732"/>
      <c r="Q29" s="73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.75" customHeight="1" x14ac:dyDescent="0.25">
      <c r="A30" s="1"/>
      <c r="B30" s="763" t="s">
        <v>216</v>
      </c>
      <c r="C30" s="723"/>
      <c r="D30" s="780" t="s">
        <v>217</v>
      </c>
      <c r="E30" s="729"/>
      <c r="F30" s="729"/>
      <c r="G30" s="729"/>
      <c r="H30" s="729"/>
      <c r="I30" s="723"/>
      <c r="J30" s="758" t="s">
        <v>57</v>
      </c>
      <c r="K30" s="64" t="s">
        <v>41</v>
      </c>
      <c r="L30" s="65">
        <v>600</v>
      </c>
      <c r="M30" s="757" t="s">
        <v>58</v>
      </c>
      <c r="N30" s="729"/>
      <c r="O30" s="729"/>
      <c r="P30" s="729"/>
      <c r="Q30" s="72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.75" customHeight="1" x14ac:dyDescent="0.25">
      <c r="A31" s="1"/>
      <c r="B31" s="724"/>
      <c r="C31" s="725"/>
      <c r="D31" s="726"/>
      <c r="E31" s="730"/>
      <c r="F31" s="730"/>
      <c r="G31" s="730"/>
      <c r="H31" s="730"/>
      <c r="I31" s="727"/>
      <c r="J31" s="752"/>
      <c r="K31" s="64" t="s">
        <v>43</v>
      </c>
      <c r="L31" s="65">
        <v>139</v>
      </c>
      <c r="M31" s="726"/>
      <c r="N31" s="730"/>
      <c r="O31" s="730"/>
      <c r="P31" s="730"/>
      <c r="Q31" s="72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" customHeight="1" x14ac:dyDescent="0.25">
      <c r="A32" s="1"/>
      <c r="B32" s="757" t="s">
        <v>218</v>
      </c>
      <c r="C32" s="729"/>
      <c r="D32" s="729"/>
      <c r="E32" s="729"/>
      <c r="F32" s="729"/>
      <c r="G32" s="729"/>
      <c r="H32" s="729"/>
      <c r="I32" s="729"/>
      <c r="J32" s="729"/>
      <c r="K32" s="729"/>
      <c r="L32" s="723"/>
      <c r="M32" s="767" t="s">
        <v>59</v>
      </c>
      <c r="N32" s="729"/>
      <c r="O32" s="729"/>
      <c r="P32" s="729"/>
      <c r="Q32" s="72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9.25" customHeight="1" x14ac:dyDescent="0.25">
      <c r="A33" s="1"/>
      <c r="B33" s="724"/>
      <c r="C33" s="736"/>
      <c r="D33" s="736"/>
      <c r="E33" s="736"/>
      <c r="F33" s="736"/>
      <c r="G33" s="736"/>
      <c r="H33" s="736"/>
      <c r="I33" s="736"/>
      <c r="J33" s="736"/>
      <c r="K33" s="736"/>
      <c r="L33" s="725"/>
      <c r="M33" s="730"/>
      <c r="N33" s="730"/>
      <c r="O33" s="730"/>
      <c r="P33" s="730"/>
      <c r="Q33" s="727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 x14ac:dyDescent="0.25">
      <c r="A34" s="1"/>
      <c r="B34" s="724"/>
      <c r="C34" s="736"/>
      <c r="D34" s="736"/>
      <c r="E34" s="736"/>
      <c r="F34" s="736"/>
      <c r="G34" s="736"/>
      <c r="H34" s="736"/>
      <c r="I34" s="736"/>
      <c r="J34" s="736"/>
      <c r="K34" s="736"/>
      <c r="L34" s="725"/>
      <c r="M34" s="768" t="s">
        <v>60</v>
      </c>
      <c r="N34" s="729"/>
      <c r="O34" s="729"/>
      <c r="P34" s="729"/>
      <c r="Q34" s="72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 x14ac:dyDescent="0.25">
      <c r="A35" s="1"/>
      <c r="B35" s="724"/>
      <c r="C35" s="736"/>
      <c r="D35" s="736"/>
      <c r="E35" s="736"/>
      <c r="F35" s="736"/>
      <c r="G35" s="736"/>
      <c r="H35" s="736"/>
      <c r="I35" s="736"/>
      <c r="J35" s="736"/>
      <c r="K35" s="736"/>
      <c r="L35" s="725"/>
      <c r="M35" s="730"/>
      <c r="N35" s="730"/>
      <c r="O35" s="730"/>
      <c r="P35" s="730"/>
      <c r="Q35" s="727"/>
    </row>
    <row r="36" spans="1:37" ht="15.75" customHeight="1" x14ac:dyDescent="0.25">
      <c r="A36" s="1"/>
      <c r="B36" s="724"/>
      <c r="C36" s="736"/>
      <c r="D36" s="736"/>
      <c r="E36" s="736"/>
      <c r="F36" s="736"/>
      <c r="G36" s="736"/>
      <c r="H36" s="736"/>
      <c r="I36" s="736"/>
      <c r="J36" s="736"/>
      <c r="K36" s="736"/>
      <c r="L36" s="725"/>
      <c r="M36" s="767" t="s">
        <v>59</v>
      </c>
      <c r="N36" s="729"/>
      <c r="O36" s="729"/>
      <c r="P36" s="729"/>
      <c r="Q36" s="723"/>
    </row>
    <row r="37" spans="1:37" ht="30" customHeight="1" x14ac:dyDescent="0.25">
      <c r="A37" s="1"/>
      <c r="B37" s="726"/>
      <c r="C37" s="730"/>
      <c r="D37" s="730"/>
      <c r="E37" s="730"/>
      <c r="F37" s="730"/>
      <c r="G37" s="730"/>
      <c r="H37" s="730"/>
      <c r="I37" s="730"/>
      <c r="J37" s="730"/>
      <c r="K37" s="730"/>
      <c r="L37" s="727"/>
      <c r="M37" s="730"/>
      <c r="N37" s="730"/>
      <c r="O37" s="730"/>
      <c r="P37" s="730"/>
      <c r="Q37" s="727"/>
    </row>
    <row r="38" spans="1:3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3"/>
      <c r="N38" s="3"/>
      <c r="O38" s="1"/>
      <c r="P38" s="1"/>
      <c r="Q38" s="1"/>
    </row>
    <row r="39" spans="1:3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3"/>
      <c r="N39" s="3"/>
      <c r="O39" s="1"/>
      <c r="P39" s="1"/>
      <c r="Q39" s="1"/>
    </row>
    <row r="40" spans="1:37" ht="15.75" customHeight="1" x14ac:dyDescent="0.25">
      <c r="A40" s="1"/>
      <c r="B40" s="1"/>
      <c r="C40" s="1"/>
      <c r="D40" s="1"/>
      <c r="E40" s="1"/>
      <c r="F40" s="1"/>
      <c r="G40" s="1"/>
      <c r="H40" s="1"/>
      <c r="I40" s="56"/>
      <c r="J40" s="1"/>
      <c r="K40" s="1"/>
      <c r="L40" s="2"/>
      <c r="M40" s="3"/>
      <c r="N40" s="3"/>
      <c r="O40" s="1"/>
      <c r="P40" s="1"/>
      <c r="Q40" s="1"/>
    </row>
    <row r="41" spans="1:37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3"/>
      <c r="N41" s="3"/>
      <c r="O41" s="1"/>
      <c r="P41" s="1"/>
      <c r="Q41" s="1"/>
    </row>
    <row r="42" spans="1:3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3"/>
      <c r="N42" s="3"/>
      <c r="O42" s="1"/>
      <c r="P42" s="1"/>
      <c r="Q42" s="1"/>
    </row>
    <row r="43" spans="1:37" ht="15.75" customHeight="1" x14ac:dyDescent="0.25">
      <c r="A43" s="1"/>
      <c r="B43" s="1"/>
      <c r="C43" s="1"/>
      <c r="D43" s="1"/>
      <c r="E43" s="1"/>
      <c r="F43" s="1"/>
      <c r="G43" s="1"/>
      <c r="H43" s="85"/>
      <c r="I43" s="1"/>
      <c r="J43" s="1"/>
      <c r="K43" s="1"/>
      <c r="L43" s="2"/>
      <c r="M43" s="3"/>
      <c r="N43" s="3"/>
      <c r="O43" s="1"/>
      <c r="P43" s="1"/>
      <c r="Q43" s="1"/>
    </row>
    <row r="44" spans="1:3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3"/>
      <c r="N44" s="3"/>
      <c r="O44" s="1"/>
      <c r="P44" s="1"/>
      <c r="Q44" s="1"/>
    </row>
    <row r="45" spans="1:37" ht="15.75" customHeight="1" x14ac:dyDescent="0.25">
      <c r="A45" s="1"/>
      <c r="B45" s="1"/>
      <c r="C45" s="1"/>
      <c r="D45" s="1"/>
      <c r="E45" s="1"/>
      <c r="F45" s="1"/>
      <c r="G45" s="1"/>
      <c r="H45" s="56"/>
      <c r="I45" s="1"/>
      <c r="J45" s="1"/>
      <c r="K45" s="1"/>
      <c r="L45" s="2"/>
      <c r="M45" s="3"/>
      <c r="N45" s="3"/>
      <c r="O45" s="1"/>
      <c r="P45" s="1"/>
      <c r="Q45" s="1"/>
    </row>
    <row r="46" spans="1:3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3"/>
      <c r="N46" s="3"/>
      <c r="O46" s="1"/>
      <c r="P46" s="1"/>
      <c r="Q46" s="1"/>
    </row>
    <row r="47" spans="1:3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3"/>
      <c r="N47" s="3"/>
      <c r="O47" s="1"/>
      <c r="P47" s="1"/>
      <c r="Q47" s="1"/>
    </row>
    <row r="48" spans="1:3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3"/>
      <c r="N48" s="3"/>
      <c r="O48" s="1"/>
      <c r="P48" s="1"/>
      <c r="Q48" s="1"/>
    </row>
    <row r="49" spans="1:1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3"/>
      <c r="N49" s="3"/>
      <c r="O49" s="1"/>
      <c r="P49" s="1"/>
      <c r="Q49" s="1"/>
    </row>
    <row r="50" spans="1:17" ht="15.75" customHeight="1" x14ac:dyDescent="0.25">
      <c r="A50" s="1"/>
      <c r="B50" s="1"/>
      <c r="C50" s="1"/>
      <c r="D50" s="1"/>
      <c r="E50" s="1"/>
      <c r="F50" s="1"/>
      <c r="G50" s="1"/>
      <c r="H50" s="1"/>
      <c r="I50" s="56"/>
      <c r="J50" s="1"/>
      <c r="K50" s="1"/>
      <c r="L50" s="2"/>
      <c r="M50" s="3"/>
      <c r="N50" s="3"/>
      <c r="O50" s="1"/>
      <c r="P50" s="1"/>
      <c r="Q50" s="1"/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3"/>
      <c r="N51" s="3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3"/>
      <c r="N52" s="3"/>
      <c r="O52" s="1"/>
      <c r="P52" s="1"/>
      <c r="Q52" s="1"/>
    </row>
    <row r="53" spans="1:1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3"/>
      <c r="N53" s="3"/>
      <c r="O53" s="1"/>
      <c r="P53" s="1"/>
      <c r="Q53" s="1"/>
    </row>
    <row r="54" spans="1:1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3"/>
      <c r="N54" s="3"/>
      <c r="O54" s="1"/>
      <c r="P54" s="1"/>
      <c r="Q54" s="1"/>
    </row>
    <row r="55" spans="1:1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3"/>
      <c r="N55" s="3"/>
      <c r="O55" s="1"/>
      <c r="P55" s="1"/>
      <c r="Q55" s="1"/>
    </row>
    <row r="56" spans="1:1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3"/>
      <c r="N56" s="3"/>
      <c r="O56" s="1"/>
      <c r="P56" s="1"/>
      <c r="Q56" s="1"/>
    </row>
    <row r="57" spans="1:1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3"/>
      <c r="N57" s="3"/>
      <c r="O57" s="1"/>
      <c r="P57" s="1"/>
      <c r="Q57" s="1"/>
    </row>
    <row r="58" spans="1:1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3"/>
      <c r="N58" s="3"/>
      <c r="O58" s="1"/>
      <c r="P58" s="1"/>
      <c r="Q58" s="1"/>
    </row>
    <row r="59" spans="1:1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3"/>
      <c r="N59" s="3"/>
      <c r="O59" s="1"/>
      <c r="P59" s="1"/>
      <c r="Q59" s="1"/>
    </row>
    <row r="60" spans="1:1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3"/>
      <c r="N60" s="3"/>
      <c r="O60" s="1"/>
      <c r="P60" s="1"/>
      <c r="Q60" s="1"/>
    </row>
    <row r="61" spans="1:1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3"/>
      <c r="N61" s="3"/>
      <c r="O61" s="1"/>
      <c r="P61" s="1"/>
      <c r="Q61" s="1"/>
    </row>
    <row r="62" spans="1:1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3"/>
      <c r="N62" s="3"/>
      <c r="O62" s="1"/>
      <c r="P62" s="1"/>
      <c r="Q62" s="1"/>
    </row>
    <row r="63" spans="1:1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3"/>
      <c r="N63" s="3"/>
      <c r="O63" s="1"/>
      <c r="P63" s="1"/>
      <c r="Q63" s="1"/>
    </row>
    <row r="64" spans="1:1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3"/>
      <c r="O64" s="1"/>
      <c r="P64" s="1"/>
      <c r="Q64" s="1"/>
    </row>
    <row r="65" spans="1:3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3"/>
      <c r="N65" s="3"/>
      <c r="O65" s="1"/>
      <c r="P65" s="1"/>
      <c r="Q65" s="1"/>
    </row>
    <row r="66" spans="1:3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3"/>
      <c r="N66" s="3"/>
      <c r="O66" s="1"/>
      <c r="P66" s="1"/>
      <c r="Q66" s="1"/>
    </row>
    <row r="67" spans="1:3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3"/>
      <c r="N67" s="3"/>
      <c r="O67" s="1"/>
      <c r="P67" s="1"/>
      <c r="Q67" s="1"/>
    </row>
    <row r="68" spans="1:3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3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3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3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3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</sheetData>
  <mergeCells count="91">
    <mergeCell ref="M34:Q35"/>
    <mergeCell ref="M36:Q37"/>
    <mergeCell ref="O26:O27"/>
    <mergeCell ref="P26:P27"/>
    <mergeCell ref="Q26:Q27"/>
    <mergeCell ref="M29:Q29"/>
    <mergeCell ref="M30:Q31"/>
    <mergeCell ref="M32:Q33"/>
    <mergeCell ref="B29:C29"/>
    <mergeCell ref="B30:C31"/>
    <mergeCell ref="D30:I31"/>
    <mergeCell ref="J30:J31"/>
    <mergeCell ref="B32:L37"/>
    <mergeCell ref="K29:L29"/>
    <mergeCell ref="D29:I29"/>
    <mergeCell ref="M9:Q9"/>
    <mergeCell ref="P16:P17"/>
    <mergeCell ref="Q16:Q17"/>
    <mergeCell ref="O18:O19"/>
    <mergeCell ref="P18:P19"/>
    <mergeCell ref="Q18:Q19"/>
    <mergeCell ref="I15:L16"/>
    <mergeCell ref="M15:N16"/>
    <mergeCell ref="D14:I14"/>
    <mergeCell ref="N14:P14"/>
    <mergeCell ref="C15:C17"/>
    <mergeCell ref="D15:D17"/>
    <mergeCell ref="E15:E17"/>
    <mergeCell ref="F15:F17"/>
    <mergeCell ref="G15:G17"/>
    <mergeCell ref="H15:H17"/>
    <mergeCell ref="J9:L14"/>
    <mergeCell ref="D11:I11"/>
    <mergeCell ref="B11:C11"/>
    <mergeCell ref="B12:C12"/>
    <mergeCell ref="B13:C13"/>
    <mergeCell ref="N10:P10"/>
    <mergeCell ref="E22:E23"/>
    <mergeCell ref="B22:B25"/>
    <mergeCell ref="C24:C25"/>
    <mergeCell ref="E24:E25"/>
    <mergeCell ref="B26:B27"/>
    <mergeCell ref="C26:C27"/>
    <mergeCell ref="E26:E27"/>
    <mergeCell ref="C22:C23"/>
    <mergeCell ref="B18:B21"/>
    <mergeCell ref="C18:C19"/>
    <mergeCell ref="E18:E19"/>
    <mergeCell ref="E20:E21"/>
    <mergeCell ref="B15:B17"/>
    <mergeCell ref="C20:C21"/>
    <mergeCell ref="U14:V14"/>
    <mergeCell ref="U15:V15"/>
    <mergeCell ref="U16:V16"/>
    <mergeCell ref="U17:V17"/>
    <mergeCell ref="O24:O25"/>
    <mergeCell ref="P24:P25"/>
    <mergeCell ref="Q24:Q25"/>
    <mergeCell ref="O20:O21"/>
    <mergeCell ref="P20:P21"/>
    <mergeCell ref="Q20:Q21"/>
    <mergeCell ref="O22:O23"/>
    <mergeCell ref="P22:P23"/>
    <mergeCell ref="Q22:Q23"/>
    <mergeCell ref="U22:V22"/>
    <mergeCell ref="O15:Q15"/>
    <mergeCell ref="O16:O17"/>
    <mergeCell ref="U11:W11"/>
    <mergeCell ref="D12:I12"/>
    <mergeCell ref="N12:P12"/>
    <mergeCell ref="U12:W12"/>
    <mergeCell ref="D13:I13"/>
    <mergeCell ref="N13:P13"/>
    <mergeCell ref="U13:W13"/>
    <mergeCell ref="N11:P11"/>
    <mergeCell ref="T9:X9"/>
    <mergeCell ref="B10:C10"/>
    <mergeCell ref="D10:I10"/>
    <mergeCell ref="B9:C9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D9:I9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00"/>
  <sheetViews>
    <sheetView zoomScale="50" zoomScaleNormal="50" workbookViewId="0">
      <selection activeCell="D26" sqref="D26:I27"/>
    </sheetView>
  </sheetViews>
  <sheetFormatPr baseColWidth="10" defaultColWidth="14.42578125" defaultRowHeight="15" customHeight="1" x14ac:dyDescent="0.25"/>
  <cols>
    <col min="1" max="1" width="6.7109375" customWidth="1"/>
    <col min="2" max="2" width="45.42578125" customWidth="1"/>
    <col min="3" max="3" width="86.7109375" customWidth="1"/>
    <col min="4" max="4" width="16.7109375" customWidth="1"/>
    <col min="5" max="5" width="13.7109375" customWidth="1"/>
    <col min="6" max="6" width="16.7109375" customWidth="1"/>
    <col min="7" max="7" width="18" customWidth="1"/>
    <col min="8" max="8" width="22.7109375" customWidth="1"/>
    <col min="9" max="9" width="16.42578125" customWidth="1"/>
    <col min="10" max="10" width="20.7109375" customWidth="1"/>
    <col min="11" max="11" width="13.42578125" customWidth="1"/>
    <col min="12" max="12" width="15.7109375" customWidth="1"/>
    <col min="13" max="13" width="14.7109375" customWidth="1"/>
    <col min="14" max="14" width="21.140625" customWidth="1"/>
    <col min="15" max="17" width="16.7109375" customWidth="1"/>
    <col min="18" max="18" width="16.42578125" customWidth="1"/>
    <col min="19" max="19" width="12.42578125" customWidth="1"/>
    <col min="21" max="21" width="18.42578125" customWidth="1"/>
    <col min="22" max="22" width="33.7109375" customWidth="1"/>
    <col min="23" max="23" width="12.42578125" hidden="1" customWidth="1"/>
    <col min="24" max="24" width="24.28515625" customWidth="1"/>
    <col min="25" max="25" width="22.42578125" customWidth="1"/>
    <col min="26" max="27" width="12.42578125" customWidth="1"/>
    <col min="28" max="28" width="16.7109375" customWidth="1"/>
    <col min="29" max="29" width="12.42578125" customWidth="1"/>
    <col min="30" max="30" width="30.140625" customWidth="1"/>
    <col min="31" max="31" width="15.42578125" customWidth="1"/>
    <col min="32" max="32" width="15.7109375" customWidth="1"/>
    <col min="33" max="33" width="24.42578125" customWidth="1"/>
    <col min="34" max="34" width="17.140625" customWidth="1"/>
    <col min="35" max="37" width="12.42578125" customWidth="1"/>
  </cols>
  <sheetData>
    <row r="1" spans="1:37" ht="22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7.5" customHeight="1" x14ac:dyDescent="0.3">
      <c r="A2" s="4"/>
      <c r="B2" s="722"/>
      <c r="C2" s="723"/>
      <c r="D2" s="728" t="s">
        <v>219</v>
      </c>
      <c r="E2" s="729"/>
      <c r="F2" s="729"/>
      <c r="G2" s="729"/>
      <c r="H2" s="729"/>
      <c r="I2" s="729"/>
      <c r="J2" s="729"/>
      <c r="K2" s="723"/>
      <c r="L2" s="731" t="s">
        <v>220</v>
      </c>
      <c r="M2" s="732"/>
      <c r="N2" s="732"/>
      <c r="O2" s="733"/>
      <c r="P2" s="722"/>
      <c r="Q2" s="723"/>
      <c r="R2" s="5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37.5" customHeight="1" x14ac:dyDescent="0.3">
      <c r="A3" s="4"/>
      <c r="B3" s="724"/>
      <c r="C3" s="725"/>
      <c r="D3" s="726"/>
      <c r="E3" s="730"/>
      <c r="F3" s="730"/>
      <c r="G3" s="730"/>
      <c r="H3" s="730"/>
      <c r="I3" s="730"/>
      <c r="J3" s="730"/>
      <c r="K3" s="727"/>
      <c r="L3" s="731" t="s">
        <v>221</v>
      </c>
      <c r="M3" s="732"/>
      <c r="N3" s="732"/>
      <c r="O3" s="733"/>
      <c r="P3" s="724"/>
      <c r="Q3" s="725"/>
      <c r="R3" s="5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33.75" customHeight="1" x14ac:dyDescent="0.3">
      <c r="A4" s="4"/>
      <c r="B4" s="724"/>
      <c r="C4" s="725"/>
      <c r="D4" s="728" t="s">
        <v>222</v>
      </c>
      <c r="E4" s="729"/>
      <c r="F4" s="729"/>
      <c r="G4" s="729"/>
      <c r="H4" s="729"/>
      <c r="I4" s="729"/>
      <c r="J4" s="729"/>
      <c r="K4" s="723"/>
      <c r="L4" s="731" t="s">
        <v>223</v>
      </c>
      <c r="M4" s="732"/>
      <c r="N4" s="732"/>
      <c r="O4" s="733"/>
      <c r="P4" s="724"/>
      <c r="Q4" s="725"/>
      <c r="R4" s="5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38.25" customHeight="1" x14ac:dyDescent="0.3">
      <c r="A5" s="4"/>
      <c r="B5" s="726"/>
      <c r="C5" s="727"/>
      <c r="D5" s="726"/>
      <c r="E5" s="730"/>
      <c r="F5" s="730"/>
      <c r="G5" s="730"/>
      <c r="H5" s="730"/>
      <c r="I5" s="730"/>
      <c r="J5" s="730"/>
      <c r="K5" s="727"/>
      <c r="L5" s="731" t="s">
        <v>224</v>
      </c>
      <c r="M5" s="732"/>
      <c r="N5" s="732"/>
      <c r="O5" s="733"/>
      <c r="P5" s="726"/>
      <c r="Q5" s="727"/>
      <c r="R5" s="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23.25" customHeight="1" x14ac:dyDescent="0.3">
      <c r="A6" s="4"/>
      <c r="B6" s="4"/>
      <c r="C6" s="769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3">
      <c r="A7" s="4"/>
      <c r="B7" s="7" t="s">
        <v>0</v>
      </c>
      <c r="C7" s="7" t="s">
        <v>1</v>
      </c>
      <c r="D7" s="770" t="s">
        <v>2</v>
      </c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3"/>
      <c r="R7" s="5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36" customHeight="1" x14ac:dyDescent="0.3">
      <c r="A8" s="4"/>
      <c r="B8" s="7" t="s">
        <v>3</v>
      </c>
      <c r="C8" s="57" t="s">
        <v>4</v>
      </c>
      <c r="D8" s="771" t="s">
        <v>5</v>
      </c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6" customHeight="1" x14ac:dyDescent="0.3">
      <c r="A9" s="4"/>
      <c r="B9" s="737" t="s">
        <v>6</v>
      </c>
      <c r="C9" s="733"/>
      <c r="D9" s="738" t="s">
        <v>7</v>
      </c>
      <c r="E9" s="732"/>
      <c r="F9" s="732"/>
      <c r="G9" s="732"/>
      <c r="H9" s="732"/>
      <c r="I9" s="733"/>
      <c r="J9" s="784" t="s">
        <v>225</v>
      </c>
      <c r="K9" s="729"/>
      <c r="L9" s="723"/>
      <c r="M9" s="734" t="s">
        <v>8</v>
      </c>
      <c r="N9" s="732"/>
      <c r="O9" s="732"/>
      <c r="P9" s="732"/>
      <c r="Q9" s="733"/>
      <c r="R9" s="8"/>
      <c r="S9" s="4"/>
      <c r="T9" s="735"/>
      <c r="U9" s="736"/>
      <c r="V9" s="736"/>
      <c r="W9" s="736"/>
      <c r="X9" s="736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6" customHeight="1" x14ac:dyDescent="0.3">
      <c r="A10" s="4"/>
      <c r="B10" s="737" t="s">
        <v>9</v>
      </c>
      <c r="C10" s="733"/>
      <c r="D10" s="738" t="s">
        <v>10</v>
      </c>
      <c r="E10" s="732"/>
      <c r="F10" s="732"/>
      <c r="G10" s="732"/>
      <c r="H10" s="732"/>
      <c r="I10" s="733"/>
      <c r="J10" s="724"/>
      <c r="K10" s="736"/>
      <c r="L10" s="725"/>
      <c r="M10" s="10" t="s">
        <v>11</v>
      </c>
      <c r="N10" s="742" t="s">
        <v>12</v>
      </c>
      <c r="O10" s="732"/>
      <c r="P10" s="733"/>
      <c r="Q10" s="10" t="s">
        <v>13</v>
      </c>
      <c r="R10" s="8"/>
      <c r="S10" s="4"/>
      <c r="T10" s="9"/>
      <c r="U10" s="9"/>
      <c r="V10" s="9"/>
      <c r="W10" s="9"/>
      <c r="X10" s="9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42" customHeight="1" x14ac:dyDescent="0.3">
      <c r="A11" s="4"/>
      <c r="B11" s="739" t="s">
        <v>14</v>
      </c>
      <c r="C11" s="733"/>
      <c r="D11" s="745" t="s">
        <v>385</v>
      </c>
      <c r="E11" s="732"/>
      <c r="F11" s="732"/>
      <c r="G11" s="732"/>
      <c r="H11" s="732"/>
      <c r="I11" s="733"/>
      <c r="J11" s="724"/>
      <c r="K11" s="736"/>
      <c r="L11" s="725"/>
      <c r="M11" s="11"/>
      <c r="N11" s="743"/>
      <c r="O11" s="732"/>
      <c r="P11" s="733"/>
      <c r="Q11" s="12"/>
      <c r="R11" s="8"/>
      <c r="S11" s="4"/>
      <c r="T11" s="13"/>
      <c r="U11" s="744"/>
      <c r="V11" s="736"/>
      <c r="W11" s="736"/>
      <c r="X11" s="13"/>
      <c r="Y11" s="4"/>
      <c r="Z11" s="6"/>
      <c r="AA11" s="6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74.25" customHeight="1" x14ac:dyDescent="0.3">
      <c r="A12" s="4"/>
      <c r="B12" s="740" t="s">
        <v>16</v>
      </c>
      <c r="C12" s="733"/>
      <c r="D12" s="745" t="s">
        <v>226</v>
      </c>
      <c r="E12" s="732"/>
      <c r="F12" s="732"/>
      <c r="G12" s="732"/>
      <c r="H12" s="732"/>
      <c r="I12" s="733"/>
      <c r="J12" s="724"/>
      <c r="K12" s="736"/>
      <c r="L12" s="725"/>
      <c r="M12" s="14"/>
      <c r="N12" s="746"/>
      <c r="O12" s="732"/>
      <c r="P12" s="733"/>
      <c r="Q12" s="15"/>
      <c r="R12" s="8"/>
      <c r="S12" s="4"/>
      <c r="T12" s="16"/>
      <c r="U12" s="747"/>
      <c r="V12" s="736"/>
      <c r="W12" s="736"/>
      <c r="X12" s="18"/>
      <c r="Y12" s="4"/>
      <c r="Z12" s="19"/>
      <c r="AA12" s="20"/>
      <c r="AB12" s="21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74.25" customHeight="1" x14ac:dyDescent="0.3">
      <c r="A13" s="4"/>
      <c r="B13" s="741" t="s">
        <v>18</v>
      </c>
      <c r="C13" s="733"/>
      <c r="D13" s="748" t="s">
        <v>227</v>
      </c>
      <c r="E13" s="732"/>
      <c r="F13" s="732"/>
      <c r="G13" s="732"/>
      <c r="H13" s="732"/>
      <c r="I13" s="733"/>
      <c r="J13" s="724"/>
      <c r="K13" s="736"/>
      <c r="L13" s="725"/>
      <c r="M13" s="22"/>
      <c r="N13" s="749"/>
      <c r="O13" s="732"/>
      <c r="P13" s="733"/>
      <c r="Q13" s="23"/>
      <c r="R13" s="8"/>
      <c r="S13" s="4"/>
      <c r="T13" s="16"/>
      <c r="U13" s="747"/>
      <c r="V13" s="736"/>
      <c r="W13" s="736"/>
      <c r="X13" s="18"/>
      <c r="Y13" s="4"/>
      <c r="Z13" s="19"/>
      <c r="AA13" s="20"/>
      <c r="AB13" s="21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38.25" customHeight="1" x14ac:dyDescent="0.3">
      <c r="A14" s="4"/>
      <c r="B14" s="58" t="s">
        <v>20</v>
      </c>
      <c r="C14" s="59" t="s">
        <v>203</v>
      </c>
      <c r="D14" s="774" t="s">
        <v>204</v>
      </c>
      <c r="E14" s="732"/>
      <c r="F14" s="732"/>
      <c r="G14" s="732"/>
      <c r="H14" s="732"/>
      <c r="I14" s="733"/>
      <c r="J14" s="726"/>
      <c r="K14" s="730"/>
      <c r="L14" s="727"/>
      <c r="M14" s="24"/>
      <c r="N14" s="749"/>
      <c r="O14" s="732"/>
      <c r="P14" s="733"/>
      <c r="Q14" s="25"/>
      <c r="R14" s="8"/>
      <c r="S14" s="4"/>
      <c r="T14" s="26"/>
      <c r="U14" s="747"/>
      <c r="V14" s="736"/>
      <c r="W14" s="17"/>
      <c r="X14" s="18"/>
      <c r="Y14" s="27"/>
      <c r="Z14" s="19"/>
      <c r="AA14" s="20"/>
      <c r="AB14" s="21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28.5" customHeight="1" x14ac:dyDescent="0.25">
      <c r="A15" s="1"/>
      <c r="B15" s="758" t="s">
        <v>23</v>
      </c>
      <c r="C15" s="776" t="s">
        <v>24</v>
      </c>
      <c r="D15" s="758" t="s">
        <v>228</v>
      </c>
      <c r="E15" s="758" t="s">
        <v>25</v>
      </c>
      <c r="F15" s="758" t="s">
        <v>26</v>
      </c>
      <c r="G15" s="778" t="s">
        <v>229</v>
      </c>
      <c r="H15" s="758" t="s">
        <v>27</v>
      </c>
      <c r="I15" s="773" t="s">
        <v>28</v>
      </c>
      <c r="J15" s="729"/>
      <c r="K15" s="729"/>
      <c r="L15" s="723"/>
      <c r="M15" s="773" t="s">
        <v>29</v>
      </c>
      <c r="N15" s="723"/>
      <c r="O15" s="775" t="s">
        <v>30</v>
      </c>
      <c r="P15" s="732"/>
      <c r="Q15" s="733"/>
      <c r="R15" s="1"/>
      <c r="S15" s="1"/>
      <c r="T15" s="28"/>
      <c r="U15" s="750"/>
      <c r="V15" s="736"/>
      <c r="W15" s="1"/>
      <c r="X15" s="30"/>
      <c r="Y15" s="1"/>
      <c r="Z15" s="31"/>
      <c r="AA15" s="32"/>
      <c r="AB15" s="33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33.75" customHeight="1" x14ac:dyDescent="0.25">
      <c r="A16" s="1"/>
      <c r="B16" s="754"/>
      <c r="C16" s="754"/>
      <c r="D16" s="754"/>
      <c r="E16" s="754"/>
      <c r="F16" s="754"/>
      <c r="G16" s="754"/>
      <c r="H16" s="754"/>
      <c r="I16" s="726"/>
      <c r="J16" s="730"/>
      <c r="K16" s="730"/>
      <c r="L16" s="727"/>
      <c r="M16" s="726"/>
      <c r="N16" s="727"/>
      <c r="O16" s="758" t="s">
        <v>31</v>
      </c>
      <c r="P16" s="758" t="s">
        <v>32</v>
      </c>
      <c r="Q16" s="776" t="s">
        <v>33</v>
      </c>
      <c r="R16" s="1"/>
      <c r="S16" s="1"/>
      <c r="T16" s="34"/>
      <c r="U16" s="750"/>
      <c r="V16" s="736"/>
      <c r="W16" s="1"/>
      <c r="X16" s="32"/>
      <c r="Y16" s="1"/>
      <c r="Z16" s="31"/>
      <c r="AA16" s="32"/>
      <c r="AB16" s="33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39.75" customHeight="1" x14ac:dyDescent="0.25">
      <c r="A17" s="1"/>
      <c r="B17" s="752"/>
      <c r="C17" s="752"/>
      <c r="D17" s="752"/>
      <c r="E17" s="752"/>
      <c r="F17" s="752"/>
      <c r="G17" s="752"/>
      <c r="H17" s="752"/>
      <c r="I17" s="35" t="s">
        <v>34</v>
      </c>
      <c r="J17" s="35" t="s">
        <v>35</v>
      </c>
      <c r="K17" s="35" t="s">
        <v>36</v>
      </c>
      <c r="L17" s="61" t="s">
        <v>37</v>
      </c>
      <c r="M17" s="36" t="s">
        <v>38</v>
      </c>
      <c r="N17" s="37" t="s">
        <v>39</v>
      </c>
      <c r="O17" s="752"/>
      <c r="P17" s="752"/>
      <c r="Q17" s="752"/>
      <c r="R17" s="1"/>
      <c r="S17" s="1"/>
      <c r="T17" s="34"/>
      <c r="U17" s="750"/>
      <c r="V17" s="736"/>
      <c r="W17" s="1"/>
      <c r="X17" s="32"/>
      <c r="Y17" s="1"/>
      <c r="Z17" s="31"/>
      <c r="AA17" s="32"/>
      <c r="AB17" s="33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3.25" customHeight="1" x14ac:dyDescent="0.25">
      <c r="A18" s="1"/>
      <c r="B18" s="753" t="s">
        <v>230</v>
      </c>
      <c r="C18" s="755" t="s">
        <v>231</v>
      </c>
      <c r="D18" s="36" t="s">
        <v>41</v>
      </c>
      <c r="E18" s="756" t="s">
        <v>240</v>
      </c>
      <c r="F18" s="37">
        <v>0</v>
      </c>
      <c r="G18" s="36" t="s">
        <v>41</v>
      </c>
      <c r="H18" s="39">
        <f t="shared" ref="H18:H21" si="0">I18+J18+K18+L18</f>
        <v>0</v>
      </c>
      <c r="I18" s="39">
        <v>0</v>
      </c>
      <c r="J18" s="39"/>
      <c r="K18" s="39"/>
      <c r="L18" s="39"/>
      <c r="M18" s="47"/>
      <c r="N18" s="47"/>
      <c r="O18" s="764"/>
      <c r="P18" s="764"/>
      <c r="Q18" s="765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3.25" customHeight="1" x14ac:dyDescent="0.25">
      <c r="A19" s="1"/>
      <c r="B19" s="754"/>
      <c r="C19" s="752"/>
      <c r="D19" s="36" t="s">
        <v>43</v>
      </c>
      <c r="E19" s="752"/>
      <c r="F19" s="48"/>
      <c r="G19" s="36" t="s">
        <v>44</v>
      </c>
      <c r="H19" s="39">
        <f t="shared" si="0"/>
        <v>0</v>
      </c>
      <c r="I19" s="39">
        <v>0</v>
      </c>
      <c r="J19" s="39"/>
      <c r="K19" s="39"/>
      <c r="L19" s="39"/>
      <c r="M19" s="50"/>
      <c r="N19" s="46"/>
      <c r="O19" s="752"/>
      <c r="P19" s="752"/>
      <c r="Q19" s="75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2.5" customHeight="1" x14ac:dyDescent="0.25">
      <c r="A20" s="1"/>
      <c r="B20" s="754"/>
      <c r="C20" s="777" t="s">
        <v>232</v>
      </c>
      <c r="D20" s="36" t="s">
        <v>41</v>
      </c>
      <c r="E20" s="756" t="s">
        <v>241</v>
      </c>
      <c r="F20" s="37">
        <v>0</v>
      </c>
      <c r="G20" s="36" t="s">
        <v>41</v>
      </c>
      <c r="H20" s="39">
        <f t="shared" si="0"/>
        <v>0</v>
      </c>
      <c r="I20" s="39">
        <v>0</v>
      </c>
      <c r="J20" s="39"/>
      <c r="K20" s="39"/>
      <c r="L20" s="39"/>
      <c r="M20" s="49"/>
      <c r="N20" s="49"/>
      <c r="O20" s="764"/>
      <c r="P20" s="764"/>
      <c r="Q20" s="765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2.5" customHeight="1" x14ac:dyDescent="0.25">
      <c r="A21" s="1"/>
      <c r="B21" s="754"/>
      <c r="C21" s="752"/>
      <c r="D21" s="36" t="s">
        <v>43</v>
      </c>
      <c r="E21" s="752"/>
      <c r="F21" s="48"/>
      <c r="G21" s="36" t="s">
        <v>44</v>
      </c>
      <c r="H21" s="39">
        <f t="shared" si="0"/>
        <v>0</v>
      </c>
      <c r="I21" s="39">
        <v>0</v>
      </c>
      <c r="J21" s="39"/>
      <c r="K21" s="39"/>
      <c r="L21" s="39"/>
      <c r="M21" s="50"/>
      <c r="N21" s="46"/>
      <c r="O21" s="752"/>
      <c r="P21" s="752"/>
      <c r="Q21" s="75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8.75" customHeight="1" x14ac:dyDescent="0.25">
      <c r="A22" s="1"/>
      <c r="B22" s="759"/>
      <c r="C22" s="760" t="s">
        <v>51</v>
      </c>
      <c r="D22" s="36" t="s">
        <v>41</v>
      </c>
      <c r="E22" s="756" t="s">
        <v>48</v>
      </c>
      <c r="F22" s="38">
        <f t="shared" ref="F22:F23" si="1">F20+F18</f>
        <v>0</v>
      </c>
      <c r="G22" s="36" t="s">
        <v>41</v>
      </c>
      <c r="H22" s="39">
        <f t="shared" ref="H22:H23" si="2">H18+H20</f>
        <v>0</v>
      </c>
      <c r="I22" s="39"/>
      <c r="J22" s="39"/>
      <c r="K22" s="39"/>
      <c r="L22" s="39"/>
      <c r="M22" s="50"/>
      <c r="N22" s="46"/>
      <c r="O22" s="764"/>
      <c r="P22" s="764"/>
      <c r="Q22" s="76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8.75" customHeight="1" x14ac:dyDescent="0.25">
      <c r="A23" s="1"/>
      <c r="B23" s="752"/>
      <c r="C23" s="726"/>
      <c r="D23" s="36" t="s">
        <v>43</v>
      </c>
      <c r="E23" s="752"/>
      <c r="F23" s="38">
        <f t="shared" si="1"/>
        <v>0</v>
      </c>
      <c r="G23" s="36" t="s">
        <v>44</v>
      </c>
      <c r="H23" s="39">
        <f t="shared" si="2"/>
        <v>0</v>
      </c>
      <c r="I23" s="39"/>
      <c r="J23" s="39"/>
      <c r="K23" s="39"/>
      <c r="L23" s="39"/>
      <c r="M23" s="50"/>
      <c r="N23" s="46"/>
      <c r="O23" s="752"/>
      <c r="P23" s="752"/>
      <c r="Q23" s="75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 customHeight="1" x14ac:dyDescent="0.25">
      <c r="A24" s="1"/>
      <c r="B24" s="1"/>
      <c r="C24" s="1"/>
      <c r="D24" s="51"/>
      <c r="E24" s="1"/>
      <c r="F24" s="1"/>
      <c r="G24" s="1"/>
      <c r="H24" s="52"/>
      <c r="I24" s="53"/>
      <c r="J24" s="31"/>
      <c r="K24" s="31"/>
      <c r="L24" s="2"/>
      <c r="M24" s="3"/>
      <c r="N24" s="3"/>
      <c r="O24" s="53"/>
      <c r="P24" s="54"/>
      <c r="Q24" s="55"/>
      <c r="R24" s="5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 customHeight="1" x14ac:dyDescent="0.25">
      <c r="A25" s="1"/>
      <c r="B25" s="761" t="s">
        <v>52</v>
      </c>
      <c r="C25" s="733"/>
      <c r="D25" s="762" t="s">
        <v>53</v>
      </c>
      <c r="E25" s="732"/>
      <c r="F25" s="732"/>
      <c r="G25" s="732"/>
      <c r="H25" s="732"/>
      <c r="I25" s="733"/>
      <c r="J25" s="63" t="s">
        <v>54</v>
      </c>
      <c r="K25" s="762" t="s">
        <v>55</v>
      </c>
      <c r="L25" s="733"/>
      <c r="M25" s="766" t="s">
        <v>56</v>
      </c>
      <c r="N25" s="732"/>
      <c r="O25" s="732"/>
      <c r="P25" s="732"/>
      <c r="Q25" s="73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1.75" customHeight="1" x14ac:dyDescent="0.25">
      <c r="A26" s="1"/>
      <c r="B26" s="763" t="s">
        <v>216</v>
      </c>
      <c r="C26" s="723"/>
      <c r="D26" s="757" t="s">
        <v>233</v>
      </c>
      <c r="E26" s="729"/>
      <c r="F26" s="729"/>
      <c r="G26" s="729"/>
      <c r="H26" s="729"/>
      <c r="I26" s="723"/>
      <c r="J26" s="758" t="s">
        <v>57</v>
      </c>
      <c r="K26" s="64" t="s">
        <v>41</v>
      </c>
      <c r="L26" s="65">
        <v>600</v>
      </c>
      <c r="M26" s="757" t="s">
        <v>58</v>
      </c>
      <c r="N26" s="729"/>
      <c r="O26" s="729"/>
      <c r="P26" s="729"/>
      <c r="Q26" s="72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.75" customHeight="1" x14ac:dyDescent="0.25">
      <c r="A27" s="1"/>
      <c r="B27" s="724"/>
      <c r="C27" s="725"/>
      <c r="D27" s="726"/>
      <c r="E27" s="730"/>
      <c r="F27" s="730"/>
      <c r="G27" s="730"/>
      <c r="H27" s="730"/>
      <c r="I27" s="727"/>
      <c r="J27" s="752"/>
      <c r="K27" s="64" t="s">
        <v>43</v>
      </c>
      <c r="L27" s="65"/>
      <c r="M27" s="726"/>
      <c r="N27" s="730"/>
      <c r="O27" s="730"/>
      <c r="P27" s="730"/>
      <c r="Q27" s="72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" customHeight="1" x14ac:dyDescent="0.25">
      <c r="A28" s="1"/>
      <c r="B28" s="757" t="s">
        <v>234</v>
      </c>
      <c r="C28" s="729"/>
      <c r="D28" s="729"/>
      <c r="E28" s="729"/>
      <c r="F28" s="729"/>
      <c r="G28" s="729"/>
      <c r="H28" s="729"/>
      <c r="I28" s="729"/>
      <c r="J28" s="729"/>
      <c r="K28" s="729"/>
      <c r="L28" s="723"/>
      <c r="M28" s="767" t="s">
        <v>59</v>
      </c>
      <c r="N28" s="729"/>
      <c r="O28" s="729"/>
      <c r="P28" s="729"/>
      <c r="Q28" s="72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9.25" customHeight="1" x14ac:dyDescent="0.25">
      <c r="A29" s="1"/>
      <c r="B29" s="724"/>
      <c r="C29" s="736"/>
      <c r="D29" s="736"/>
      <c r="E29" s="736"/>
      <c r="F29" s="736"/>
      <c r="G29" s="736"/>
      <c r="H29" s="736"/>
      <c r="I29" s="736"/>
      <c r="J29" s="736"/>
      <c r="K29" s="736"/>
      <c r="L29" s="725"/>
      <c r="M29" s="730"/>
      <c r="N29" s="730"/>
      <c r="O29" s="730"/>
      <c r="P29" s="730"/>
      <c r="Q29" s="72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75" customHeight="1" x14ac:dyDescent="0.25">
      <c r="A30" s="1"/>
      <c r="B30" s="724"/>
      <c r="C30" s="736"/>
      <c r="D30" s="736"/>
      <c r="E30" s="736"/>
      <c r="F30" s="736"/>
      <c r="G30" s="736"/>
      <c r="H30" s="736"/>
      <c r="I30" s="736"/>
      <c r="J30" s="736"/>
      <c r="K30" s="736"/>
      <c r="L30" s="725"/>
      <c r="M30" s="768" t="s">
        <v>60</v>
      </c>
      <c r="N30" s="729"/>
      <c r="O30" s="729"/>
      <c r="P30" s="729"/>
      <c r="Q30" s="72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.75" customHeight="1" x14ac:dyDescent="0.25">
      <c r="A31" s="1"/>
      <c r="B31" s="724"/>
      <c r="C31" s="736"/>
      <c r="D31" s="736"/>
      <c r="E31" s="736"/>
      <c r="F31" s="736"/>
      <c r="G31" s="736"/>
      <c r="H31" s="736"/>
      <c r="I31" s="736"/>
      <c r="J31" s="736"/>
      <c r="K31" s="736"/>
      <c r="L31" s="725"/>
      <c r="M31" s="730"/>
      <c r="N31" s="730"/>
      <c r="O31" s="730"/>
      <c r="P31" s="730"/>
      <c r="Q31" s="727"/>
    </row>
    <row r="32" spans="1:37" ht="15.75" customHeight="1" x14ac:dyDescent="0.25">
      <c r="A32" s="1"/>
      <c r="B32" s="724"/>
      <c r="C32" s="736"/>
      <c r="D32" s="736"/>
      <c r="E32" s="736"/>
      <c r="F32" s="736"/>
      <c r="G32" s="736"/>
      <c r="H32" s="736"/>
      <c r="I32" s="736"/>
      <c r="J32" s="736"/>
      <c r="K32" s="736"/>
      <c r="L32" s="725"/>
      <c r="M32" s="767" t="s">
        <v>59</v>
      </c>
      <c r="N32" s="729"/>
      <c r="O32" s="729"/>
      <c r="P32" s="729"/>
      <c r="Q32" s="723"/>
    </row>
    <row r="33" spans="1:17" ht="30" customHeight="1" x14ac:dyDescent="0.25">
      <c r="A33" s="1"/>
      <c r="B33" s="726"/>
      <c r="C33" s="730"/>
      <c r="D33" s="730"/>
      <c r="E33" s="730"/>
      <c r="F33" s="730"/>
      <c r="G33" s="730"/>
      <c r="H33" s="730"/>
      <c r="I33" s="730"/>
      <c r="J33" s="730"/>
      <c r="K33" s="730"/>
      <c r="L33" s="727"/>
      <c r="M33" s="730"/>
      <c r="N33" s="730"/>
      <c r="O33" s="730"/>
      <c r="P33" s="730"/>
      <c r="Q33" s="727"/>
    </row>
    <row r="34" spans="1:17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3"/>
      <c r="N34" s="3"/>
      <c r="O34" s="1"/>
      <c r="P34" s="1"/>
      <c r="Q34" s="1"/>
    </row>
    <row r="35" spans="1:17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3"/>
      <c r="N35" s="3"/>
      <c r="O35" s="1"/>
      <c r="P35" s="1"/>
      <c r="Q35" s="1"/>
    </row>
    <row r="36" spans="1:17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3"/>
      <c r="N36" s="3"/>
      <c r="O36" s="1"/>
      <c r="P36" s="1"/>
      <c r="Q36" s="1"/>
    </row>
    <row r="37" spans="1:17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3"/>
      <c r="N37" s="3"/>
      <c r="O37" s="1"/>
      <c r="P37" s="1"/>
      <c r="Q37" s="1"/>
    </row>
    <row r="38" spans="1:1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3"/>
      <c r="N38" s="3"/>
      <c r="O38" s="1"/>
      <c r="P38" s="1"/>
      <c r="Q38" s="1"/>
    </row>
    <row r="39" spans="1:1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3"/>
      <c r="N39" s="3"/>
      <c r="O39" s="1"/>
      <c r="P39" s="1"/>
      <c r="Q39" s="1"/>
    </row>
    <row r="40" spans="1:17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3"/>
      <c r="N40" s="3"/>
      <c r="O40" s="1"/>
      <c r="P40" s="1"/>
      <c r="Q40" s="1"/>
    </row>
    <row r="41" spans="1:17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3"/>
      <c r="N41" s="3"/>
      <c r="O41" s="1"/>
      <c r="P41" s="1"/>
      <c r="Q41" s="1"/>
    </row>
    <row r="42" spans="1:1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3"/>
      <c r="N42" s="3"/>
      <c r="O42" s="1"/>
      <c r="P42" s="1"/>
      <c r="Q42" s="1"/>
    </row>
    <row r="43" spans="1:1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3"/>
      <c r="N43" s="3"/>
      <c r="O43" s="1"/>
      <c r="P43" s="1"/>
      <c r="Q43" s="1"/>
    </row>
    <row r="44" spans="1:1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3"/>
      <c r="N44" s="3"/>
      <c r="O44" s="1"/>
      <c r="P44" s="1"/>
      <c r="Q44" s="1"/>
    </row>
    <row r="45" spans="1:17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3"/>
      <c r="N45" s="3"/>
      <c r="O45" s="1"/>
      <c r="P45" s="1"/>
      <c r="Q45" s="1"/>
    </row>
    <row r="46" spans="1:1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3"/>
      <c r="N46" s="3"/>
      <c r="O46" s="1"/>
      <c r="P46" s="1"/>
      <c r="Q46" s="1"/>
    </row>
    <row r="47" spans="1:1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3"/>
      <c r="N47" s="3"/>
      <c r="O47" s="1"/>
      <c r="P47" s="1"/>
      <c r="Q47" s="1"/>
    </row>
    <row r="48" spans="1:1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3"/>
      <c r="N48" s="3"/>
      <c r="O48" s="1"/>
      <c r="P48" s="1"/>
      <c r="Q48" s="1"/>
    </row>
    <row r="49" spans="1:3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3"/>
      <c r="N49" s="3"/>
      <c r="O49" s="1"/>
      <c r="P49" s="1"/>
      <c r="Q49" s="1"/>
    </row>
    <row r="50" spans="1:3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3"/>
      <c r="N50" s="3"/>
      <c r="O50" s="1"/>
      <c r="P50" s="1"/>
      <c r="Q50" s="1"/>
    </row>
    <row r="51" spans="1:3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3"/>
      <c r="N51" s="3"/>
      <c r="O51" s="1"/>
      <c r="P51" s="1"/>
      <c r="Q51" s="1"/>
    </row>
    <row r="52" spans="1:3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3"/>
      <c r="N52" s="3"/>
      <c r="O52" s="1"/>
      <c r="P52" s="1"/>
      <c r="Q52" s="1"/>
    </row>
    <row r="53" spans="1:3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3"/>
      <c r="N53" s="3"/>
      <c r="O53" s="1"/>
      <c r="P53" s="1"/>
      <c r="Q53" s="1"/>
    </row>
    <row r="54" spans="1:3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3"/>
      <c r="N54" s="3"/>
      <c r="O54" s="1"/>
      <c r="P54" s="1"/>
      <c r="Q54" s="1"/>
    </row>
    <row r="55" spans="1:3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3"/>
      <c r="N55" s="3"/>
      <c r="O55" s="1"/>
      <c r="P55" s="1"/>
      <c r="Q55" s="1"/>
    </row>
    <row r="56" spans="1:3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3"/>
      <c r="N56" s="3"/>
      <c r="O56" s="1"/>
      <c r="P56" s="1"/>
      <c r="Q56" s="1"/>
    </row>
    <row r="57" spans="1:3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3"/>
      <c r="N57" s="3"/>
      <c r="O57" s="1"/>
      <c r="P57" s="1"/>
      <c r="Q57" s="1"/>
    </row>
    <row r="58" spans="1:3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3"/>
      <c r="N58" s="3"/>
      <c r="O58" s="1"/>
      <c r="P58" s="1"/>
      <c r="Q58" s="1"/>
    </row>
    <row r="59" spans="1:3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3"/>
      <c r="N59" s="3"/>
      <c r="O59" s="1"/>
      <c r="P59" s="1"/>
      <c r="Q59" s="1"/>
    </row>
    <row r="60" spans="1:3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3"/>
      <c r="N60" s="3"/>
      <c r="O60" s="1"/>
      <c r="P60" s="1"/>
      <c r="Q60" s="1"/>
    </row>
    <row r="61" spans="1:3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3"/>
      <c r="N61" s="3"/>
      <c r="O61" s="1"/>
      <c r="P61" s="1"/>
      <c r="Q61" s="1"/>
    </row>
    <row r="62" spans="1:3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3"/>
      <c r="N62" s="3"/>
      <c r="O62" s="1"/>
      <c r="P62" s="1"/>
      <c r="Q62" s="1"/>
    </row>
    <row r="63" spans="1:3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3"/>
      <c r="N63" s="3"/>
      <c r="O63" s="1"/>
      <c r="P63" s="1"/>
      <c r="Q63" s="1"/>
    </row>
    <row r="64" spans="1:3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3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3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3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3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  <c r="M997" s="3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  <c r="M998" s="3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  <c r="M999" s="3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  <c r="M1000" s="3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mergeCells count="79">
    <mergeCell ref="K25:L25"/>
    <mergeCell ref="B26:C27"/>
    <mergeCell ref="B22:B23"/>
    <mergeCell ref="C22:C23"/>
    <mergeCell ref="E22:E23"/>
    <mergeCell ref="B25:C25"/>
    <mergeCell ref="D25:I25"/>
    <mergeCell ref="D26:I27"/>
    <mergeCell ref="J26:J27"/>
    <mergeCell ref="B28:L33"/>
    <mergeCell ref="M30:Q31"/>
    <mergeCell ref="M32:Q33"/>
    <mergeCell ref="B18:B21"/>
    <mergeCell ref="C18:C19"/>
    <mergeCell ref="E18:E19"/>
    <mergeCell ref="C20:C21"/>
    <mergeCell ref="E20:E21"/>
    <mergeCell ref="M28:Q29"/>
    <mergeCell ref="O20:O21"/>
    <mergeCell ref="P20:P21"/>
    <mergeCell ref="Q20:Q21"/>
    <mergeCell ref="O22:O23"/>
    <mergeCell ref="P22:P23"/>
    <mergeCell ref="Q22:Q23"/>
    <mergeCell ref="M25:Q25"/>
    <mergeCell ref="I15:L16"/>
    <mergeCell ref="M15:N16"/>
    <mergeCell ref="D14:I14"/>
    <mergeCell ref="N14:P14"/>
    <mergeCell ref="B15:B17"/>
    <mergeCell ref="C15:C17"/>
    <mergeCell ref="D15:D17"/>
    <mergeCell ref="E15:E17"/>
    <mergeCell ref="F15:F17"/>
    <mergeCell ref="O15:Q15"/>
    <mergeCell ref="O16:O17"/>
    <mergeCell ref="P16:P17"/>
    <mergeCell ref="Q16:Q17"/>
    <mergeCell ref="G15:G17"/>
    <mergeCell ref="H15:H17"/>
    <mergeCell ref="B11:C11"/>
    <mergeCell ref="B12:C12"/>
    <mergeCell ref="B13:C13"/>
    <mergeCell ref="N10:P10"/>
    <mergeCell ref="M9:Q9"/>
    <mergeCell ref="B10:C10"/>
    <mergeCell ref="B9:C9"/>
    <mergeCell ref="U15:V15"/>
    <mergeCell ref="U16:V16"/>
    <mergeCell ref="U17:V17"/>
    <mergeCell ref="M26:Q27"/>
    <mergeCell ref="O18:O19"/>
    <mergeCell ref="P18:P19"/>
    <mergeCell ref="Q18:Q19"/>
    <mergeCell ref="U11:W11"/>
    <mergeCell ref="D12:I12"/>
    <mergeCell ref="N12:P12"/>
    <mergeCell ref="U12:W12"/>
    <mergeCell ref="D13:I13"/>
    <mergeCell ref="N13:P13"/>
    <mergeCell ref="U13:W13"/>
    <mergeCell ref="N11:P11"/>
    <mergeCell ref="J9:L14"/>
    <mergeCell ref="D11:I11"/>
    <mergeCell ref="T9:X9"/>
    <mergeCell ref="D10:I10"/>
    <mergeCell ref="U14:V14"/>
    <mergeCell ref="C6:Q6"/>
    <mergeCell ref="D7:Q7"/>
    <mergeCell ref="D8:Q8"/>
    <mergeCell ref="D9:I9"/>
    <mergeCell ref="B2:C5"/>
    <mergeCell ref="D2:K3"/>
    <mergeCell ref="L2:O2"/>
    <mergeCell ref="P2:Q5"/>
    <mergeCell ref="L3:O3"/>
    <mergeCell ref="D4:K5"/>
    <mergeCell ref="L4:O4"/>
    <mergeCell ref="L5:O5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JUV1</vt:lpstr>
      <vt:lpstr>NNA2 </vt:lpstr>
      <vt:lpstr>NNA1</vt:lpstr>
      <vt:lpstr>LGBTI 10018</vt:lpstr>
      <vt:lpstr>LGBTI 10017</vt:lpstr>
      <vt:lpstr>MUJER 10016</vt:lpstr>
      <vt:lpstr>MUJER 10015</vt:lpstr>
      <vt:lpstr>ADUL1 10011</vt:lpstr>
      <vt:lpstr>ADUL2 10012</vt:lpstr>
      <vt:lpstr>H. CALLE 10014</vt:lpstr>
      <vt:lpstr>P. EXT 10013</vt:lpstr>
      <vt:lpstr>DISC 10055</vt:lpstr>
      <vt:lpstr>DISC 10056</vt:lpstr>
      <vt:lpstr>DISC 10061</vt:lpstr>
      <vt:lpstr>VICT10063</vt:lpstr>
      <vt:lpstr>ETNIAS 10071</vt:lpstr>
      <vt:lpstr>ETNIAS 10077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dcterms:created xsi:type="dcterms:W3CDTF">2017-08-24T15:03:39Z</dcterms:created>
  <dcterms:modified xsi:type="dcterms:W3CDTF">2025-01-29T21:33:22Z</dcterms:modified>
</cp:coreProperties>
</file>