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quipo 60\Desktop\Instrumentos a diciembre 2024\Planes de acción para Contraloría Municipal\"/>
    </mc:Choice>
  </mc:AlternateContent>
  <bookViews>
    <workbookView xWindow="0" yWindow="0" windowWidth="21600" windowHeight="9030" firstSheet="2" activeTab="6"/>
  </bookViews>
  <sheets>
    <sheet name=" CONSUMIDOR" sheetId="1" r:id="rId1"/>
    <sheet name="LIBERTAD RELIGIOSA" sheetId="2" r:id="rId2"/>
    <sheet name="SEGURIDAD" sheetId="9" r:id="rId3"/>
    <sheet name="ESPACIO PUBLICO" sheetId="4" r:id="rId4"/>
    <sheet name="JUSTICIA" sheetId="11" r:id="rId5"/>
    <sheet name="PARTICIPACION CIUDADANA" sheetId="6" r:id="rId6"/>
    <sheet name="SISTEMA PENIENCIARIO" sheetId="10" r:id="rId7"/>
    <sheet name="PLAN DE ACCION CAPA" sheetId="8" r:id="rId8"/>
  </sheets>
  <definedNames>
    <definedName name="_xlnm.Print_Area" localSheetId="0">' CONSUMIDOR'!$B$2:$Q$35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7" i="11" l="1"/>
  <c r="H46" i="11"/>
  <c r="H48" i="11" s="1"/>
  <c r="I48" i="11" s="1"/>
  <c r="I45" i="11"/>
  <c r="P44" i="11"/>
  <c r="O44" i="11"/>
  <c r="Q44" i="11" s="1"/>
  <c r="I44" i="11"/>
  <c r="I43" i="11"/>
  <c r="P42" i="11"/>
  <c r="O42" i="11"/>
  <c r="Q42" i="11" s="1"/>
  <c r="I42" i="11"/>
  <c r="I41" i="11"/>
  <c r="P40" i="11"/>
  <c r="O40" i="11"/>
  <c r="Q40" i="11" s="1"/>
  <c r="I40" i="11"/>
  <c r="I39" i="11"/>
  <c r="I47" i="11" s="1"/>
  <c r="P38" i="11"/>
  <c r="Q38" i="11" s="1"/>
  <c r="O38" i="11"/>
  <c r="I38" i="11"/>
  <c r="H37" i="11"/>
  <c r="I37" i="11" s="1"/>
  <c r="H36" i="11"/>
  <c r="I35" i="11"/>
  <c r="P34" i="11"/>
  <c r="O34" i="11"/>
  <c r="Q34" i="11" s="1"/>
  <c r="I34" i="11"/>
  <c r="I33" i="11"/>
  <c r="P32" i="11"/>
  <c r="O32" i="11"/>
  <c r="I32" i="11"/>
  <c r="I31" i="11"/>
  <c r="P30" i="11"/>
  <c r="Q30" i="11" s="1"/>
  <c r="O30" i="11"/>
  <c r="I30" i="11"/>
  <c r="I29" i="11"/>
  <c r="P28" i="11"/>
  <c r="O28" i="11"/>
  <c r="I28" i="11"/>
  <c r="I27" i="11"/>
  <c r="P26" i="11"/>
  <c r="O26" i="11"/>
  <c r="I26" i="11"/>
  <c r="I25" i="11"/>
  <c r="P24" i="11"/>
  <c r="O24" i="11"/>
  <c r="Q24" i="11" s="1"/>
  <c r="I24" i="11"/>
  <c r="I23" i="11"/>
  <c r="P22" i="11"/>
  <c r="O22" i="11"/>
  <c r="I22" i="11"/>
  <c r="I21" i="11"/>
  <c r="P20" i="11"/>
  <c r="O20" i="11"/>
  <c r="Q20" i="11" s="1"/>
  <c r="I20" i="11"/>
  <c r="I19" i="11"/>
  <c r="Q18" i="11"/>
  <c r="P18" i="11"/>
  <c r="O18" i="11"/>
  <c r="I18" i="11"/>
  <c r="P46" i="11" l="1"/>
  <c r="H49" i="11"/>
  <c r="I49" i="11" s="1"/>
  <c r="Q28" i="11"/>
  <c r="Q32" i="11"/>
  <c r="P36" i="11"/>
  <c r="Q22" i="11"/>
  <c r="Q26" i="11"/>
  <c r="I46" i="11"/>
  <c r="H21" i="10" l="1"/>
  <c r="O20" i="10"/>
  <c r="Q20" i="10" s="1"/>
  <c r="H20" i="10"/>
  <c r="P20" i="10" s="1"/>
  <c r="L19" i="10"/>
  <c r="H19" i="10" s="1"/>
  <c r="O18" i="10"/>
  <c r="L18" i="10"/>
  <c r="H18" i="10"/>
  <c r="H22" i="10" s="1"/>
  <c r="K45" i="9"/>
  <c r="J45" i="9"/>
  <c r="I45" i="9"/>
  <c r="K44" i="9"/>
  <c r="J44" i="9"/>
  <c r="I44" i="9"/>
  <c r="P42" i="9"/>
  <c r="O42" i="9"/>
  <c r="H42" i="9"/>
  <c r="L41" i="9"/>
  <c r="H41" i="9"/>
  <c r="O40" i="9"/>
  <c r="Q40" i="9" s="1"/>
  <c r="L40" i="9"/>
  <c r="H40" i="9" s="1"/>
  <c r="P40" i="9" s="1"/>
  <c r="H39" i="9"/>
  <c r="O38" i="9"/>
  <c r="H38" i="9"/>
  <c r="P38" i="9" s="1"/>
  <c r="I37" i="9"/>
  <c r="H37" i="9"/>
  <c r="P36" i="9" s="1"/>
  <c r="O36" i="9"/>
  <c r="Q36" i="9" s="1"/>
  <c r="L36" i="9"/>
  <c r="H36" i="9"/>
  <c r="I35" i="9"/>
  <c r="H35" i="9"/>
  <c r="P34" i="9" s="1"/>
  <c r="Q34" i="9" s="1"/>
  <c r="O34" i="9"/>
  <c r="H34" i="9"/>
  <c r="E34" i="9"/>
  <c r="I33" i="9"/>
  <c r="H33" i="9"/>
  <c r="P32" i="9"/>
  <c r="Q32" i="9" s="1"/>
  <c r="O32" i="9"/>
  <c r="H32" i="9"/>
  <c r="E32" i="9"/>
  <c r="H31" i="9"/>
  <c r="O30" i="9"/>
  <c r="H30" i="9"/>
  <c r="P30" i="9" s="1"/>
  <c r="I29" i="9"/>
  <c r="H29" i="9"/>
  <c r="O28" i="9"/>
  <c r="H28" i="9"/>
  <c r="P28" i="9" s="1"/>
  <c r="I27" i="9"/>
  <c r="H27" i="9"/>
  <c r="P26" i="9" s="1"/>
  <c r="O26" i="9"/>
  <c r="Q26" i="9" s="1"/>
  <c r="H26" i="9"/>
  <c r="I25" i="9"/>
  <c r="H25" i="9"/>
  <c r="P24" i="9"/>
  <c r="Q24" i="9" s="1"/>
  <c r="O24" i="9"/>
  <c r="H24" i="9"/>
  <c r="H23" i="9"/>
  <c r="O22" i="9"/>
  <c r="H22" i="9"/>
  <c r="P22" i="9" s="1"/>
  <c r="L21" i="9"/>
  <c r="H21" i="9" s="1"/>
  <c r="O20" i="9"/>
  <c r="L20" i="9"/>
  <c r="L44" i="9" s="1"/>
  <c r="H20" i="9"/>
  <c r="H44" i="9" s="1"/>
  <c r="H23" i="10" l="1"/>
  <c r="P18" i="10"/>
  <c r="Q18" i="10" s="1"/>
  <c r="Q30" i="9"/>
  <c r="Q38" i="9"/>
  <c r="Q22" i="9"/>
  <c r="Q28" i="9"/>
  <c r="H45" i="9"/>
  <c r="P20" i="9"/>
  <c r="Q20" i="9"/>
  <c r="L45" i="9"/>
  <c r="H37" i="8" l="1"/>
  <c r="P34" i="8"/>
  <c r="O34" i="8"/>
  <c r="Q34" i="8" s="1"/>
  <c r="O32" i="8"/>
  <c r="I32" i="8"/>
  <c r="H32" i="8"/>
  <c r="P32" i="8" s="1"/>
  <c r="P30" i="8"/>
  <c r="O30" i="8"/>
  <c r="Q30" i="8" s="1"/>
  <c r="P28" i="8"/>
  <c r="O28" i="8"/>
  <c r="Q26" i="8"/>
  <c r="P26" i="8"/>
  <c r="O26" i="8"/>
  <c r="O24" i="8"/>
  <c r="I24" i="8"/>
  <c r="I36" i="8" s="1"/>
  <c r="H24" i="8"/>
  <c r="P24" i="8" s="1"/>
  <c r="P22" i="8"/>
  <c r="O22" i="8"/>
  <c r="P20" i="8"/>
  <c r="O20" i="8"/>
  <c r="P18" i="8"/>
  <c r="O18" i="8"/>
  <c r="Q18" i="8" s="1"/>
  <c r="L18" i="8"/>
  <c r="L36" i="8" s="1"/>
  <c r="H36" i="8" l="1"/>
  <c r="Q32" i="8"/>
  <c r="Q20" i="8"/>
  <c r="Q22" i="8"/>
  <c r="Q28" i="8"/>
  <c r="Q24" i="8"/>
  <c r="L34" i="6" l="1"/>
  <c r="L32" i="6"/>
  <c r="I27" i="6"/>
  <c r="H27" i="6"/>
  <c r="I26" i="6"/>
  <c r="H26" i="6"/>
  <c r="P24" i="6"/>
  <c r="O24" i="6"/>
  <c r="P22" i="6"/>
  <c r="O22" i="6"/>
  <c r="P20" i="6"/>
  <c r="O20" i="6"/>
  <c r="P18" i="6"/>
  <c r="O18" i="6"/>
  <c r="Q22" i="6" l="1"/>
  <c r="Q20" i="6"/>
  <c r="Q18" i="6"/>
  <c r="Q24" i="6"/>
  <c r="L25" i="4" l="1"/>
  <c r="L24" i="4"/>
  <c r="F24" i="4"/>
  <c r="H23" i="4"/>
  <c r="P22" i="4"/>
  <c r="O22" i="4"/>
  <c r="H21" i="4"/>
  <c r="F21" i="4"/>
  <c r="O20" i="4" s="1"/>
  <c r="L20" i="4"/>
  <c r="H20" i="4"/>
  <c r="H24" i="4" s="1"/>
  <c r="H19" i="4"/>
  <c r="P18" i="4"/>
  <c r="O18" i="4"/>
  <c r="Q18" i="4" l="1"/>
  <c r="H25" i="4"/>
  <c r="P24" i="4" s="1"/>
  <c r="P20" i="4"/>
  <c r="Q22" i="4"/>
  <c r="Q20" i="4"/>
  <c r="F25" i="4"/>
  <c r="O24" i="4" s="1"/>
  <c r="Q24" i="4" s="1"/>
  <c r="I30" i="2" l="1"/>
  <c r="F30" i="2"/>
  <c r="I29" i="2"/>
  <c r="F29" i="2"/>
  <c r="O29" i="2" s="1"/>
  <c r="H28" i="2"/>
  <c r="O27" i="2"/>
  <c r="H27" i="2"/>
  <c r="P27" i="2" s="1"/>
  <c r="H26" i="2"/>
  <c r="O25" i="2"/>
  <c r="H25" i="2"/>
  <c r="H24" i="2"/>
  <c r="O23" i="2"/>
  <c r="H23" i="2"/>
  <c r="P23" i="2" s="1"/>
  <c r="H22" i="2"/>
  <c r="H30" i="2" s="1"/>
  <c r="O21" i="2"/>
  <c r="H21" i="2"/>
  <c r="P21" i="2" l="1"/>
  <c r="Q21" i="2" s="1"/>
  <c r="P25" i="2"/>
  <c r="Q25" i="2" s="1"/>
  <c r="Q23" i="2"/>
  <c r="Q27" i="2"/>
  <c r="H29" i="2"/>
  <c r="P29" i="2" s="1"/>
  <c r="Q29" i="2" s="1"/>
  <c r="I27" i="1" l="1"/>
  <c r="H19" i="1"/>
  <c r="H27" i="1" s="1"/>
  <c r="O18" i="1" l="1"/>
  <c r="P18" i="1"/>
  <c r="O20" i="1"/>
  <c r="I22" i="1"/>
  <c r="O22" i="1"/>
  <c r="P22" i="1"/>
  <c r="O24" i="1"/>
  <c r="H26" i="1"/>
  <c r="Q18" i="1" l="1"/>
  <c r="I26" i="1"/>
</calcChain>
</file>

<file path=xl/comments1.xml><?xml version="1.0" encoding="utf-8"?>
<comments xmlns="http://schemas.openxmlformats.org/spreadsheetml/2006/main">
  <authors>
    <author>Erika</author>
    <author>equipo 60</author>
    <author>ALEXA AMAYA</author>
  </authors>
  <commentList>
    <comment ref="D9" authorId="0" shapeId="0">
      <text>
        <r>
          <rPr>
            <b/>
            <sz val="9"/>
            <rFont val="Tahoma"/>
            <family val="2"/>
          </rPr>
          <t>Erika:</t>
        </r>
        <r>
          <rPr>
            <sz val="9"/>
            <rFont val="Tahoma"/>
            <family val="2"/>
          </rPr>
          <t xml:space="preserve">
DEJAR LA LINEA NUEVA DEL PLAN DE DESARROLLO 2024</t>
        </r>
      </text>
    </comment>
    <comment ref="D10" authorId="0" shapeId="0">
      <text>
        <r>
          <rPr>
            <b/>
            <sz val="9"/>
            <rFont val="Tahoma"/>
            <family val="2"/>
          </rPr>
          <t>Erika:</t>
        </r>
        <r>
          <rPr>
            <sz val="9"/>
            <rFont val="Tahoma"/>
            <family val="2"/>
          </rPr>
          <t xml:space="preserve">
DEJAR EL SECTOR DEL NUEVO PLAN DE DESARROLLO</t>
        </r>
      </text>
    </comment>
    <comment ref="D13" authorId="0" shapeId="0">
      <text>
        <r>
          <rPr>
            <b/>
            <sz val="9"/>
            <rFont val="Tahoma"/>
            <family val="2"/>
          </rPr>
          <t>Erika:</t>
        </r>
        <r>
          <rPr>
            <sz val="9"/>
            <rFont val="Tahoma"/>
            <family val="2"/>
          </rPr>
          <t xml:space="preserve">
REGISTRAS LOS DOS PROYECTOS 2020 Y 2024</t>
        </r>
      </text>
    </comment>
    <comment ref="B15" authorId="1" shapeId="0">
      <text>
        <r>
          <rPr>
            <b/>
            <sz val="9"/>
            <rFont val="Tahoma"/>
            <family val="2"/>
          </rPr>
          <t>equipo 60:</t>
        </r>
        <r>
          <rPr>
            <sz val="9"/>
            <rFont val="Tahoma"/>
            <family val="2"/>
          </rPr>
          <t xml:space="preserve">
</t>
        </r>
        <r>
          <rPr>
            <sz val="10"/>
            <rFont val="Tahoma"/>
            <family val="2"/>
          </rPr>
          <t>Describa primero el código MGA y luego la meta personalizada en el PD</t>
        </r>
      </text>
    </comment>
    <comment ref="C15" authorId="1" shapeId="0">
      <text>
        <r>
          <rPr>
            <b/>
            <sz val="9"/>
            <rFont val="Tahoma"/>
            <family val="2"/>
          </rPr>
          <t>equipo 60:</t>
        </r>
        <r>
          <rPr>
            <sz val="9"/>
            <rFont val="Tahoma"/>
            <family val="2"/>
          </rPr>
          <t xml:space="preserve">
</t>
        </r>
        <r>
          <rPr>
            <sz val="10"/>
            <rFont val="Tahoma"/>
            <family val="2"/>
          </rPr>
          <t>Se deben relacionar las actividades para el cumplimiento de la meta de acuerdol al proyecto de inversión</t>
        </r>
      </text>
    </comment>
    <comment ref="E15" authorId="1" shapeId="0">
      <text>
        <r>
          <rPr>
            <b/>
            <sz val="9"/>
            <rFont val="Tahoma"/>
            <family val="2"/>
          </rPr>
          <t>equipo 60:</t>
        </r>
        <r>
          <rPr>
            <sz val="9"/>
            <rFont val="Tahoma"/>
            <family val="2"/>
          </rPr>
          <t xml:space="preserve">
</t>
        </r>
        <r>
          <rPr>
            <sz val="10"/>
            <rFont val="Tahoma"/>
            <family val="2"/>
          </rPr>
          <t>Describa el parámetro o unidad de medida relacionada con la actividad, ejemplo: porcentaje, número, kilo, grados, hectáreas, etc.</t>
        </r>
        <r>
          <rPr>
            <sz val="9"/>
            <rFont val="Tahoma"/>
            <family val="2"/>
          </rPr>
          <t xml:space="preserve">
</t>
        </r>
      </text>
    </comment>
    <comment ref="F15" authorId="1" shapeId="0">
      <text>
        <r>
          <rPr>
            <b/>
            <sz val="9"/>
            <rFont val="Tahoma"/>
            <family val="2"/>
          </rPr>
          <t>equipo 60:</t>
        </r>
        <r>
          <rPr>
            <sz val="9"/>
            <rFont val="Tahoma"/>
            <family val="2"/>
          </rPr>
          <t xml:space="preserve">
</t>
        </r>
        <r>
          <rPr>
            <sz val="10"/>
            <rFont val="Tahoma"/>
            <family val="2"/>
          </rPr>
          <t>Describa el valor programado y ejecutado a nivel físico por cada una de las actividades</t>
        </r>
      </text>
    </comment>
    <comment ref="H15" authorId="1" shapeId="0">
      <text>
        <r>
          <rPr>
            <b/>
            <sz val="9"/>
            <rFont val="Tahoma"/>
            <family val="2"/>
          </rPr>
          <t>equipo 60:</t>
        </r>
        <r>
          <rPr>
            <sz val="9"/>
            <rFont val="Tahoma"/>
            <family val="2"/>
          </rPr>
          <t xml:space="preserve">
</t>
        </r>
        <r>
          <rPr>
            <sz val="10"/>
            <rFont val="Tahoma"/>
            <family val="2"/>
          </rPr>
          <t>Describa el valor programado en el presupuesto y ejecutado anivel de las obligaciones generadas (OP)</t>
        </r>
      </text>
    </comment>
    <comment ref="C18" authorId="2" shapeId="0">
      <text>
        <r>
          <rPr>
            <b/>
            <sz val="9"/>
            <rFont val="Tahoma"/>
            <family val="2"/>
          </rPr>
          <t>ALEXA AMAYA:</t>
        </r>
        <r>
          <rPr>
            <sz val="9"/>
            <rFont val="Tahoma"/>
            <family val="2"/>
          </rPr>
          <t xml:space="preserve">
DAVID SOLER ABOGADO: 6000 (01)</t>
        </r>
      </text>
    </comment>
    <comment ref="M18" authorId="0" shapeId="0">
      <text>
        <r>
          <rPr>
            <b/>
            <sz val="9"/>
            <rFont val="Tahoma"/>
            <family val="2"/>
          </rPr>
          <t>Erika:</t>
        </r>
        <r>
          <rPr>
            <sz val="9"/>
            <rFont val="Tahoma"/>
            <family val="2"/>
          </rPr>
          <t xml:space="preserve">
fecha de viabilización del proyecto</t>
        </r>
      </text>
    </comment>
    <comment ref="N18" authorId="0" shapeId="0">
      <text>
        <r>
          <rPr>
            <b/>
            <sz val="9"/>
            <rFont val="Tahoma"/>
            <family val="2"/>
          </rPr>
          <t>Erika:</t>
        </r>
        <r>
          <rPr>
            <sz val="9"/>
            <rFont val="Tahoma"/>
            <family val="2"/>
          </rPr>
          <t xml:space="preserve">
la actividad termina a 31 de diciembre</t>
        </r>
      </text>
    </comment>
    <comment ref="N20" authorId="0" shapeId="0">
      <text>
        <r>
          <rPr>
            <b/>
            <sz val="9"/>
            <rFont val="Tahoma"/>
            <family val="2"/>
          </rPr>
          <t>Erika:</t>
        </r>
        <r>
          <rPr>
            <sz val="9"/>
            <rFont val="Tahoma"/>
            <family val="2"/>
          </rPr>
          <t xml:space="preserve">
la actividad termina a 31 de diciembre</t>
        </r>
      </text>
    </comment>
    <comment ref="C22" authorId="2" shapeId="0">
      <text>
        <r>
          <rPr>
            <b/>
            <sz val="9"/>
            <rFont val="Tahoma"/>
            <family val="2"/>
          </rPr>
          <t>ALEXA AMAYA:</t>
        </r>
        <r>
          <rPr>
            <sz val="9"/>
            <rFont val="Tahoma"/>
            <family val="2"/>
          </rPr>
          <t xml:space="preserve">
FERNANDO: 10600 (01)</t>
        </r>
      </text>
    </comment>
    <comment ref="N22" authorId="0" shapeId="0">
      <text>
        <r>
          <rPr>
            <b/>
            <sz val="9"/>
            <rFont val="Tahoma"/>
            <family val="2"/>
          </rPr>
          <t>Erika:</t>
        </r>
        <r>
          <rPr>
            <sz val="9"/>
            <rFont val="Tahoma"/>
            <family val="2"/>
          </rPr>
          <t xml:space="preserve">
la actividad termina a 31 de diciembre</t>
        </r>
      </text>
    </comment>
    <comment ref="C24" authorId="2" shapeId="0">
      <text>
        <r>
          <rPr>
            <b/>
            <sz val="9"/>
            <rFont val="Tahoma"/>
            <family val="2"/>
          </rPr>
          <t>ALEXA AMAYA:</t>
        </r>
        <r>
          <rPr>
            <sz val="9"/>
            <rFont val="Tahoma"/>
            <family val="2"/>
          </rPr>
          <t xml:space="preserve">
SALDPO 01: 13.400</t>
        </r>
      </text>
    </comment>
    <comment ref="N24" authorId="0" shapeId="0">
      <text>
        <r>
          <rPr>
            <b/>
            <sz val="9"/>
            <rFont val="Tahoma"/>
            <family val="2"/>
          </rPr>
          <t>Erika:</t>
        </r>
        <r>
          <rPr>
            <sz val="9"/>
            <rFont val="Tahoma"/>
            <family val="2"/>
          </rPr>
          <t xml:space="preserve">
la actividad termina a 31 de diciembre</t>
        </r>
      </text>
    </comment>
  </commentList>
</comments>
</file>

<file path=xl/comments2.xml><?xml version="1.0" encoding="utf-8"?>
<comments xmlns="http://schemas.openxmlformats.org/spreadsheetml/2006/main">
  <authors>
    <author>equipo 60</author>
  </authors>
  <commentList>
    <comment ref="B17"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7"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7"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7"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7"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3.xml><?xml version="1.0" encoding="utf-8"?>
<comments xmlns="http://schemas.openxmlformats.org/spreadsheetml/2006/main">
  <authors>
    <author/>
  </authors>
  <commentList>
    <comment ref="B15" authorId="0" shapeId="0">
      <text>
        <r>
          <rPr>
            <sz val="11"/>
            <color theme="1"/>
            <rFont val="Calibri"/>
            <family val="2"/>
            <scheme val="minor"/>
          </rPr>
          <t>equipo 60:
Describa primero el código MGA y luego la meta personalizada en el PD</t>
        </r>
      </text>
    </comment>
    <comment ref="C15" authorId="0" shapeId="0">
      <text>
        <r>
          <rPr>
            <sz val="11"/>
            <color theme="1"/>
            <rFont val="Calibri"/>
            <family val="2"/>
            <scheme val="minor"/>
          </rPr>
          <t>equipo 60:
Se deben relacionar las actividades para el cumplimiento de la meta de acuerdol al proyecto de inversión</t>
        </r>
      </text>
    </comment>
    <comment ref="E15" authorId="0" shapeId="0">
      <text>
        <r>
          <rPr>
            <sz val="11"/>
            <color theme="1"/>
            <rFont val="Calibri"/>
            <family val="2"/>
            <scheme val="minor"/>
          </rPr>
          <t xml:space="preserve">equipo 60:
Describa el parámetro o unidad de medida relacionada con la actividad, ejemplo: porcentaje, número, kilo, grados, hectáreas, etc.
</t>
        </r>
      </text>
    </comment>
    <comment ref="F15" authorId="0" shapeId="0">
      <text>
        <r>
          <rPr>
            <sz val="11"/>
            <color theme="1"/>
            <rFont val="Calibri"/>
            <family val="2"/>
            <scheme val="minor"/>
          </rPr>
          <t>equipo 60:
Describa el valor programado y ejecutado a nivel físico por cada una de las actividades</t>
        </r>
      </text>
    </comment>
    <comment ref="H15" authorId="0" shapeId="0">
      <text>
        <r>
          <rPr>
            <sz val="11"/>
            <color theme="1"/>
            <rFont val="Calibri"/>
            <family val="2"/>
            <scheme val="minor"/>
          </rPr>
          <t>equipo 60:
Describa el valor programado en el presupuesto y ejecutado anivel de las obligaciones generadas (OP)</t>
        </r>
      </text>
    </comment>
  </commentList>
</comments>
</file>

<file path=xl/comments4.xml><?xml version="1.0" encoding="utf-8"?>
<comments xmlns="http://schemas.openxmlformats.org/spreadsheetml/2006/main">
  <authors>
    <author>equipo 60</author>
    <author>ALEXA AMAYA</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 ref="C38" authorId="1" shapeId="0">
      <text>
        <r>
          <rPr>
            <b/>
            <sz val="9"/>
            <color indexed="81"/>
            <rFont val="Tahoma"/>
            <family val="2"/>
          </rPr>
          <t>ALEXA AMAYA:</t>
        </r>
        <r>
          <rPr>
            <sz val="9"/>
            <color indexed="81"/>
            <rFont val="Tahoma"/>
            <family val="2"/>
          </rPr>
          <t xml:space="preserve">
ANGIE CASTRILLION PSICOLOGA: 7500
LINA CARDENAS PSICOLOGA: 9500
PSICOLOGA DANIELA FORERO: 9000
ANGIE TOVAR TRABAJA: 5100
ELSA CORRALES TRABAJA: 5100
MARIANA ORTIZ TRABAJA: 1900
</t>
        </r>
      </text>
    </comment>
    <comment ref="C40" authorId="1" shapeId="0">
      <text>
        <r>
          <rPr>
            <sz val="9"/>
            <color indexed="81"/>
            <rFont val="Tahoma"/>
            <family val="2"/>
          </rPr>
          <t>LUISA MUÑOZ PSICO: 6000
MONICA IBAÑEZ PSICO: 3200
LAURA VANESA TRABAJA: 2300
MARIA PINTO ABOGADA: 4500
NATALIA RIVERA CHACON: 6400
RUBEN PERILLA: 8500
JULIET SORA: 8000</t>
        </r>
      </text>
    </comment>
    <comment ref="C42" authorId="1" shapeId="0">
      <text>
        <r>
          <rPr>
            <b/>
            <sz val="9"/>
            <color indexed="81"/>
            <rFont val="Tahoma"/>
            <family val="2"/>
          </rPr>
          <t>ALEXA AMAYA:</t>
        </r>
        <r>
          <rPr>
            <sz val="9"/>
            <color indexed="81"/>
            <rFont val="Tahoma"/>
            <family val="2"/>
          </rPr>
          <t xml:space="preserve">
Ruben perilla: 8500
Andres Moreno: 9000</t>
        </r>
      </text>
    </comment>
    <comment ref="C44" authorId="1" shapeId="0">
      <text>
        <r>
          <rPr>
            <b/>
            <sz val="9"/>
            <color indexed="81"/>
            <rFont val="Tahoma"/>
            <family val="2"/>
          </rPr>
          <t>ALEXA AMAYA:</t>
        </r>
        <r>
          <rPr>
            <sz val="9"/>
            <color indexed="81"/>
            <rFont val="Tahoma"/>
            <family val="2"/>
          </rPr>
          <t xml:space="preserve">
Nataly arvealo admo : 4.500
Andres Garzon: 4.000
mario enrique vargas: 5750
Judy villaquiran: 4000.</t>
        </r>
      </text>
    </comment>
  </commentList>
</comments>
</file>

<file path=xl/comments5.xml><?xml version="1.0" encoding="utf-8"?>
<comments xmlns="http://schemas.openxmlformats.org/spreadsheetml/2006/main">
  <authors>
    <author>equipo 60</author>
    <author>Erika</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 ref="H23" authorId="1" shapeId="0">
      <text>
        <r>
          <rPr>
            <b/>
            <sz val="9"/>
            <color indexed="81"/>
            <rFont val="Tahoma"/>
            <family val="2"/>
          </rPr>
          <t>Erika:</t>
        </r>
        <r>
          <rPr>
            <sz val="9"/>
            <color indexed="81"/>
            <rFont val="Tahoma"/>
            <family val="2"/>
          </rPr>
          <t xml:space="preserve">
CONTRATO CONSUELKO</t>
        </r>
      </text>
    </comment>
  </commentList>
</comments>
</file>

<file path=xl/comments6.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7.xml><?xml version="1.0" encoding="utf-8"?>
<comments xmlns="http://schemas.openxmlformats.org/spreadsheetml/2006/main">
  <authors>
    <author>equipo 60</author>
  </authors>
  <commentList>
    <comment ref="B15" authorId="0" shapeId="0">
      <text>
        <r>
          <rPr>
            <b/>
            <sz val="9"/>
            <color rgb="FF000000"/>
            <rFont val="Tahoma"/>
            <family val="2"/>
          </rPr>
          <t>equipo 60:</t>
        </r>
        <r>
          <rPr>
            <sz val="9"/>
            <color rgb="FF000000"/>
            <rFont val="Tahoma"/>
            <family val="2"/>
          </rPr>
          <t xml:space="preserve">
</t>
        </r>
        <r>
          <rPr>
            <sz val="10"/>
            <color rgb="FF000000"/>
            <rFont val="Tahoma"/>
            <family val="2"/>
          </rPr>
          <t>Describa primero el código MGA y luego la meta personalizada en el PD</t>
        </r>
      </text>
    </comment>
    <comment ref="C15" authorId="0" shapeId="0">
      <text>
        <r>
          <rPr>
            <b/>
            <sz val="9"/>
            <color rgb="FF000000"/>
            <rFont val="Tahoma"/>
            <family val="2"/>
          </rPr>
          <t>equipo 60:</t>
        </r>
        <r>
          <rPr>
            <sz val="9"/>
            <color rgb="FF000000"/>
            <rFont val="Tahoma"/>
            <family val="2"/>
          </rPr>
          <t xml:space="preserve">
</t>
        </r>
        <r>
          <rPr>
            <sz val="10"/>
            <color rgb="FF000000"/>
            <rFont val="Tahoma"/>
            <family val="2"/>
          </rPr>
          <t>Se deben relacionar las actividades para el cumplimiento de la meta de acuerdol al proyecto de inversión</t>
        </r>
      </text>
    </comment>
    <comment ref="E15" authorId="0" shapeId="0">
      <text>
        <r>
          <rPr>
            <b/>
            <sz val="9"/>
            <color rgb="FF000000"/>
            <rFont val="Tahoma"/>
            <family val="2"/>
          </rPr>
          <t>equipo 60:</t>
        </r>
        <r>
          <rPr>
            <sz val="9"/>
            <color rgb="FF000000"/>
            <rFont val="Tahoma"/>
            <family val="2"/>
          </rPr>
          <t xml:space="preserve">
</t>
        </r>
        <r>
          <rPr>
            <sz val="10"/>
            <color rgb="FF000000"/>
            <rFont val="Tahoma"/>
            <family val="2"/>
          </rPr>
          <t>Describa el parámetro o unidad de medida relacionada con la actividad, ejemplo: porcentaje, número, kilo, grados, hectáreas, etc.</t>
        </r>
        <r>
          <rPr>
            <sz val="9"/>
            <color rgb="FF000000"/>
            <rFont val="Tahoma"/>
            <family val="2"/>
          </rPr>
          <t xml:space="preserve">
</t>
        </r>
      </text>
    </comment>
    <comment ref="F15" authorId="0" shapeId="0">
      <text>
        <r>
          <rPr>
            <b/>
            <sz val="9"/>
            <color rgb="FF000000"/>
            <rFont val="Tahoma"/>
            <family val="2"/>
          </rPr>
          <t>equipo 60:</t>
        </r>
        <r>
          <rPr>
            <sz val="9"/>
            <color rgb="FF000000"/>
            <rFont val="Tahoma"/>
            <family val="2"/>
          </rPr>
          <t xml:space="preserve">
</t>
        </r>
        <r>
          <rPr>
            <sz val="10"/>
            <color rgb="FF000000"/>
            <rFont val="Tahoma"/>
            <family val="2"/>
          </rPr>
          <t>Describa el valor programado y ejecutado a nivel físico por cada una de las actividades</t>
        </r>
      </text>
    </comment>
    <comment ref="H15" authorId="0" shapeId="0">
      <text>
        <r>
          <rPr>
            <b/>
            <sz val="9"/>
            <color rgb="FF000000"/>
            <rFont val="Tahoma"/>
            <family val="2"/>
          </rPr>
          <t>equipo 60:</t>
        </r>
        <r>
          <rPr>
            <sz val="9"/>
            <color rgb="FF000000"/>
            <rFont val="Tahoma"/>
            <family val="2"/>
          </rPr>
          <t xml:space="preserve">
</t>
        </r>
        <r>
          <rPr>
            <sz val="10"/>
            <color rgb="FF000000"/>
            <rFont val="Tahoma"/>
            <family val="2"/>
          </rPr>
          <t>Describa el valor programado en el presupuesto y ejecutado anivel de las obligaciones generadas (OP)</t>
        </r>
      </text>
    </comment>
  </commentList>
</comments>
</file>

<file path=xl/sharedStrings.xml><?xml version="1.0" encoding="utf-8"?>
<sst xmlns="http://schemas.openxmlformats.org/spreadsheetml/2006/main" count="945" uniqueCount="345">
  <si>
    <t xml:space="preserve">FIRMA: </t>
  </si>
  <si>
    <t>LINA MARIA RINCÓN RODRÍGUEZ
ASESORA DE LA OFICINA DE ATENCION AL CONSUMIDOR</t>
  </si>
  <si>
    <t>E</t>
  </si>
  <si>
    <t>P</t>
  </si>
  <si>
    <t>Indice</t>
  </si>
  <si>
    <t>Aumentar el indice de política de participación ciudadana en la gestión pública</t>
  </si>
  <si>
    <t>Indíce de politica de participación ciudadana en la gestión pública</t>
  </si>
  <si>
    <t xml:space="preserve">Medición </t>
  </si>
  <si>
    <t>Unidad de Medida</t>
  </si>
  <si>
    <t>METAS DE RESULTADO</t>
  </si>
  <si>
    <t>INDICADORES DE RESULTADO</t>
  </si>
  <si>
    <t>O</t>
  </si>
  <si>
    <t>TOTAL  PLAN  DE  ACCIÓN 2024</t>
  </si>
  <si>
    <t>31/12/2024</t>
  </si>
  <si>
    <t>13/08/2024</t>
  </si>
  <si>
    <t>p</t>
  </si>
  <si>
    <t>Número de visitas de sensibilización y difusión del Estatuto del Consumidor al comercio para la adecuada aplicación de la Ley.</t>
  </si>
  <si>
    <t>1d. Efectuar visitas de sensibilización y difusión del Estatuto del Consumidor al comercio para la adecuada aplicación de la Ley.</t>
  </si>
  <si>
    <t>Número de visitas administrativas de control y vigilancia y/o metrología legal al comercio para verificar el cumplimiento de la normatividad.</t>
  </si>
  <si>
    <t>1c. Realizar visitas administrativas de control y vigilancia y/o metrología legal al comercio para verificar el cumplimiento de la normatividad.</t>
  </si>
  <si>
    <t>Número de campañas de Promoción y divulgación de los derechos y deberes del consumidor de bienes y servicios.</t>
  </si>
  <si>
    <t xml:space="preserve">P </t>
  </si>
  <si>
    <t>1b. Realizar campañas de Promoción y divulgación de los derechos y deberes del consumidor de bienes y servicios.</t>
  </si>
  <si>
    <t>Número de espacios de atención, orientación y capacitaciones a la ciudadanía sobre la protección del consumidor de bienes y servicios.</t>
  </si>
  <si>
    <t xml:space="preserve">1a.Generar espacios de atención, orientación y capacitaciones a la ciudadanía sobre la protección del consumidor de bienes y servicios. </t>
  </si>
  <si>
    <t xml:space="preserve"> 4502033- Generar espacios para  la atención, el control y la vigilancia que garanticen protección del consumidor.</t>
  </si>
  <si>
    <t>TERMINACION</t>
  </si>
  <si>
    <t xml:space="preserve">INICIO </t>
  </si>
  <si>
    <t>OTROS</t>
  </si>
  <si>
    <t>REGALIAS</t>
  </si>
  <si>
    <t>SGP</t>
  </si>
  <si>
    <t>MPIO</t>
  </si>
  <si>
    <t>EFICIENCIA</t>
  </si>
  <si>
    <t>INDICE INVERSION</t>
  </si>
  <si>
    <t>INDICE FISICO</t>
  </si>
  <si>
    <t>INDICADORES DE GESTION</t>
  </si>
  <si>
    <t>PROGRAMACION (dd/mm/aa)</t>
  </si>
  <si>
    <t xml:space="preserve">FUENTES DE FINANCIACION                           </t>
  </si>
  <si>
    <t>COSTO TOTAL
(PESOS)</t>
  </si>
  <si>
    <t>CANTIDAD</t>
  </si>
  <si>
    <t>UNIDAD DE MEDIDA</t>
  </si>
  <si>
    <t>ACTIVIDADES</t>
  </si>
  <si>
    <t>METAS DE PRODUCTO</t>
  </si>
  <si>
    <t>RUBROS: SERVICIOS PARA LA COMUNIDAD, SOCIALES Y PERSONALES</t>
  </si>
  <si>
    <t xml:space="preserve">CODIGO PRESUPUESTAL:  2.08.3.2.02.02.009                                    </t>
  </si>
  <si>
    <t xml:space="preserve">CODIGO BPPIM: </t>
  </si>
  <si>
    <t>FORTALECIMIENTO DE LAS ACCIONES ENCAMINADAS PARA LA PROTECCIÓN DEL CONSUMIDOR DE BIENES Y SERVICIOS EN EL MUNICIPIO DE IBAGUÉ</t>
  </si>
  <si>
    <t xml:space="preserve">NOMBRE  DEL PROYECTO POAI: </t>
  </si>
  <si>
    <t>FORTALECIMIENTO DEL BUEN GOBIERNO PARA EL RESPETO Y GARANTÍA DE LOS DERECHOS HUMANOS.</t>
  </si>
  <si>
    <t xml:space="preserve">PROGRAMA:  </t>
  </si>
  <si>
    <t>VALOR</t>
  </si>
  <si>
    <t>OBJETO</t>
  </si>
  <si>
    <t>No</t>
  </si>
  <si>
    <t>GOBIERNO TERRITORIAL</t>
  </si>
  <si>
    <t>SECTOR:</t>
  </si>
  <si>
    <t xml:space="preserve">RELACION DE CONTRATOS Y CONVENIOS </t>
  </si>
  <si>
    <t>GOBERNABILIDAD PARA TODOS</t>
  </si>
  <si>
    <t xml:space="preserve">LINEA ESTRATEGICA: </t>
  </si>
  <si>
    <t>FECHA DE  SEGUIMIENTO: 30/12/2024</t>
  </si>
  <si>
    <t xml:space="preserve">FECHA DE PROGRAMACION: </t>
  </si>
  <si>
    <t>GRUPO: DESPACHO- OFICINA ATENCION AL CONSUMIDOR</t>
  </si>
  <si>
    <t xml:space="preserve"> GOBIERNO</t>
  </si>
  <si>
    <t xml:space="preserve">SECRETARÍA / ENTIDAD:                                                           </t>
  </si>
  <si>
    <t>Se programbo un espacio de mas en la actividad 1d -Efectuar visitas de sensibilización y difusión del Estatuto del Consumidor al comercio para la adecuada aplicación de la Ley" y se disminuyo un eapcio de  la actividad 1b. Realizar campañas de Promoción y divulgación de los derechos y deberes del consumidor de bienes y servicios teniendo en cuenta que en epoca de fin de año por las festivuidades se aumenta la necesidad de efectuar divulgaciones al comercio para mitigar la vulneración de los derechos del consumidor.</t>
  </si>
  <si>
    <t>HAROLD WILCHES  - SECRETARIO DE GOBIERNO ( e )</t>
  </si>
  <si>
    <t>Contrato 2625
18/10/2024</t>
  </si>
  <si>
    <t>GOB392: PRESTACIÓN DE SERVICIOS PROFESIONALES JURÌDICOS PARA FORTALECER LAS ACTIVIDADES DE CAPACITACIÒN , CONTROL Y VIGILANCIA EN EL MARCO DEL PROYECTO FORTALECIMIENTO DE LAS ACCIONES ENCAMINADAS PARA LA PROTECCIÓN DEL CONSUMIDOR DE BIENES Y SERVICIOS EN EL MUNICIPIO DE IBAGUÉ</t>
  </si>
  <si>
    <t>Contrato 3200
14/11/2024</t>
  </si>
  <si>
    <t>GOB494: PRESTACIÓN DE SERVICIOS PROFESIONALES PARA FORTALECER LAS ACTIVIDADES  DE CAPACITACIÒN ,  CONTROL Y VIGILANCIA  EN EL MARCO DEL PROYECTO  FORTALECIMIENTO DE LAS ACCIONES ENCAMINADAS PARA LA PROTECCIÓN DEL CONSUMIDOR DE BIENES Y SERVICIOS EN EL MUNICIPIO DE IBAGUÉ.</t>
  </si>
  <si>
    <t>GOBIERNO</t>
  </si>
  <si>
    <t>GRUPO: DIRECCIÓN PARTICIPACIÓN CIUDADANA Y COMUNITARIA- GRUPO DERECHOS HUMANOS, LIBERTADES Y ASUNTOS RELIGIOSOS</t>
  </si>
  <si>
    <t>FECHA DE  SEGUIMIENTO: 31/12/2024</t>
  </si>
  <si>
    <t>LINEA ESTRATEGICA:</t>
  </si>
  <si>
    <t>Objetivos: Incrementar el reconocimiento, valoración y garantías del derecho a la libertad de culto y religión.</t>
  </si>
  <si>
    <t>DERECHOS Y GOBERNANZA: HACIA UN GOBIERNO TRANSPARENTE
FORTALECIMIENTO DEL BUEN GOBIERNO PARA EL RESPETO Y GARANTÍA DE LOS DERECHOS HUMANOS.</t>
  </si>
  <si>
    <t>2290- 27/09/2024</t>
  </si>
  <si>
    <t>GOB 443: PRESTACIÓN DE SERVICIOS PROFESIONALES PARA BRINDAR ACOMPAÑAMIENTO EN EL MARCO DEL PROYECTO FORTALECIMIENTO Y RECONOCIMIENTO DE LAS CAPACIDADES DEL SECTOR RELIGIOSO PARA LA COOPERACIÓN Y EL GOCE EFECTIVO DE LA LIBERTAD RELIGIOSA</t>
  </si>
  <si>
    <t>FORTALECIMIENTO Y RECONOCIMIENTO DE LAS CAPACIDADES DEL SECTOR RELIGIOSO PARA LA COOPERACIÓN Y EL GOCE EFECTIVO DE LA LIBERTAD RELIGIOSA EN EL MUNICIPIO DE IBAGUÉ.</t>
  </si>
  <si>
    <t>2405- 7/10/2024</t>
  </si>
  <si>
    <t>GOB430: PRESTACIÓN DE SERVICIOS PROFESIONALES PARA BRINDAR ACOMPAÑAMIENTO EN LA FORMULACIÓN DE LA POLITICA PUBLICA DE COOPERACIÓN PARA LA LIBERTAD RELIGIOSA EN EL MARCO DEL PROYECTO FORTALECIMIENTO Y RECONOCIMIENTO DE LAS CAPACIDADES DEL SECTOR RELIGIOSO PARA LA COOPERACIÓN Y EL GOCE EFECTIVO DE LA LIBERTAD RELIGIOSA.</t>
  </si>
  <si>
    <t>2690- 28/10/2024</t>
  </si>
  <si>
    <t>GOB504: PRESTACION DE SERVICIOS PROFESIONALES EN DERECHO PARA EL FORTALECIMIENTO DE LOS PROCESOS Y PROGRAMAS EN EL MARCO DEL PROYECTO FORTALECIMIENTO Y RECONOCIMIENTO DE LAS CAPACIDADES DEL SECTOR RELIGIOSO PARA LA COOPERACIÓN Y EL GOCE EFECTIVO DE LA LIBERTAD RELIGIOSA.</t>
  </si>
  <si>
    <t>3231- 18/11/2024</t>
  </si>
  <si>
    <t>GOB510:PRESTACIÓN DE SERVICIOS DE APOYO A LA GESTION PARA BRINDAR APOYO Y ASISTENCIA TÈCNCIA EN EL MARCO DEL PROYECTO FORTALECIMIENTO Y RECONOCIMIENTO DE LAS CAPACIDADES DEL SECTOR RELIGIOSO PARA LA COOPERACIÓN Y EL GOCE EFECTIVO DE LA LIBERTAD RELIGIOSA.</t>
  </si>
  <si>
    <t>3346- 21/11/2024</t>
  </si>
  <si>
    <t>GOB512:PRESTACIÓN DE SERVICIOS PROFESIONALES PARA EL FORTALECIMIENTO DE LAS METAS Y ACTIVIDADES DE LA DIRECCIÓN DE PARTICIPACIÓN CIUDADANA Y COMUNITARIA EN EL MARCO DEL PROYECTO “FORTALECIMIENTO Y RECONOCIMIENTO DE LAS CAPACIDADES DEL SECTOR RELIGIOSO PARA LA COOPERACIÓN Y EL GOCE EFECTIVO DE LA LIBERTAD RELIGIOSA”.</t>
  </si>
  <si>
    <t>4032- 27/12/2024</t>
  </si>
  <si>
    <t>GOB572 CONTRATAR A MONTO AGOTABLE LA PRESTACIÓN DE SERVICIOS DE OPERACIÓN LOGÍSTICA PARA EL FORTALECIMIENTO DE LA SEGURIDAD Y CONVIVENCIA CIUDADANA, LA PARTICIPACIÓN CIUDADANIA Y LA LIBERTAD RELIGIOSA</t>
  </si>
  <si>
    <t>CODIGO PRESUPUESTAL:                                                       RUBROS:</t>
  </si>
  <si>
    <t>2.08.3.2.02.02.009</t>
  </si>
  <si>
    <t>4502035  Formulación de la política pública de cooperación para la libertad religiosa.</t>
  </si>
  <si>
    <t>1.a Apoyar la formulación e implementación de la política pública de cooperación para la libertad religiosa.</t>
  </si>
  <si>
    <t>Diseño de la metodologia fase diagnostico.</t>
  </si>
  <si>
    <t>1.b Realizar trabajo de campo y recolección de información</t>
  </si>
  <si>
    <t>Numero de actividades de recolección de información realizadas</t>
  </si>
  <si>
    <t>4502038 Establecer estrategias para el fortalecimiento, promoción y protección para el goce efectivo de la libertad religiosa, en el marco de la política pública de la libertad religiosa.</t>
  </si>
  <si>
    <t>2.a Realizar acciones de promoción del derecho a la libertad religiosa y de cultos.</t>
  </si>
  <si>
    <t>Numero de acciones realizadas</t>
  </si>
  <si>
    <t>2c.  Implementar acciones de protección para el goce efectivo de la libertad religiosa.</t>
  </si>
  <si>
    <t>TOTAL  PLAN  DE  ACCIÓN</t>
  </si>
  <si>
    <t>SECRETARIO DESPACHO / GERENTE</t>
  </si>
  <si>
    <t>Indice política participación ciudadana en la gestión pública-IDI</t>
  </si>
  <si>
    <t>META DE RESULTADO  No.  IIndice de politica de participaciòn ciudadana en la gestiòn pùblica</t>
  </si>
  <si>
    <t>% de cumplimiento</t>
  </si>
  <si>
    <t>NOMBRE:  EDUAR AMAYA MARQUEZ</t>
  </si>
  <si>
    <t>META DE RESULTADO  No. Indice de politica de participaciòn ciudadana en la gestiòn pùblica</t>
  </si>
  <si>
    <t>FIRMA</t>
  </si>
  <si>
    <t>DIRECTOR DE PARTICIPACION CIUDADANA Y COMUNITARIA
NOMBRE: JORGE IVAN SABOGAL MENDEZ</t>
  </si>
  <si>
    <t>GRUPO: DESPACHO- DIRECCION DE SEGURIDAD Y CONVIVENCIA CIUDADANA</t>
  </si>
  <si>
    <t>FORTALECIMIENTO DE LA CONVIVENCIA Y LA SEGURIDAD CIUDADANA</t>
  </si>
  <si>
    <t>FORTALECIMIENTO DEL BUEN GOBIERNO Y MEJORAMIENTO DE LA PERCEPCION DE LA SEGURIDAD COLECTIVA Y CONVIVENCIA CIUDADANA ARMONIOSA EN EL MUNICIPIO DE IBAGUÉ / FORTALECIMIENTO DE LA SEGURIDAD "IBAGUÉ CIUDAD SEGURA" EN EL MUNICIPIO DE IBAGUÉ</t>
  </si>
  <si>
    <t xml:space="preserve">CODIGO PRESUPUESTAL:                                             </t>
  </si>
  <si>
    <t>2.08.3.2.02.01.003, 2.08.3.2.01.01.003.07.01, 2.08.3.2.02.02.005, 2.08.3.2.02.02.008, 2.08.3.2.01.01.003.03.02, 2.08.3.2.02.02.009, 2.08.3.2.02.02.006, 2.08.3.2.01.01.003.05.03</t>
  </si>
  <si>
    <t xml:space="preserve">4501004- Apoyar las iniciativas en  materia seguridad de y convivencia ciudadana de los organismos o entidades que forman parte del Comité de orden público o grupos de valor, tales como la red veteranos de la fuerza pública </t>
  </si>
  <si>
    <t>1a. Apoyar las iniciativas en materia de seguridad y convivencia ciudadana de los organismos o entidades que forman parte del Comité de Orden Público.</t>
  </si>
  <si>
    <t>Nùmero de iniciativas en materia de seguridad y convivencia ciudadana de los organimos de seguridad</t>
  </si>
  <si>
    <t>1b. Desarrollar en coordinación  con los organismos de seguridad las acciones preventivas en materia de seguridad que realicen las Entidades en materia de Seguridad.</t>
  </si>
  <si>
    <t>Nùmero de acciones preventivas en materia de seguridad realizadas</t>
  </si>
  <si>
    <t xml:space="preserve">4501049- Implementación de un programa para la formación ciudadana, seguridad y convivencia. </t>
  </si>
  <si>
    <t>2a. Implementar de un programa para la formación ciudadana, seguridad y convivencia.</t>
  </si>
  <si>
    <t>Número de programas implementado</t>
  </si>
  <si>
    <t>2b. Realizar jornadas de capacitación a estudiantes de las instituciones educativas en el Municipio de Ibagué</t>
  </si>
  <si>
    <t>Número de jornadas de capacitación realizadas</t>
  </si>
  <si>
    <t>2c. Realizar Jornadas de sensibilización de prevención en riesgo de minas antipersonas.</t>
  </si>
  <si>
    <t>Número de jornadas de sencibilización realizadas</t>
  </si>
  <si>
    <t>4501046- Construir y adoptar la política pública de Cultura ciudadana con visión integral de Ciudad.</t>
  </si>
  <si>
    <t xml:space="preserve">3a. Construir y adoptar la política pública de Cultura ciudadana con visión integral de ciudad </t>
  </si>
  <si>
    <t>3b.  Implementación de una estrategia de gestores de seguridad y convivencia ciudadana.</t>
  </si>
  <si>
    <t>3c. Ejecutar estrategias de prevención aplicando las medidas correctivas establecidas en el código de convivencia y del reclutamiento forzado, uso y utilización de NNAJ.</t>
  </si>
  <si>
    <t>4501026- Formular e implementar el Plan Integral de Seguridad y Convivencia Ciudadana 2024-2027</t>
  </si>
  <si>
    <t>4a. Formular e implementar el Plan Integral de Seguridad y Convivencia Ciudadana 2024-2027</t>
  </si>
  <si>
    <t>4b. Realizar el seguimiento del Plan Integral de seguridad y convivencia ciudadana ante las entidades que hacen parte del comité de orden público.</t>
  </si>
  <si>
    <t xml:space="preserve">4501028- Dotación, mantenimiento fortalecimiento SIES. </t>
  </si>
  <si>
    <t>5. Realizar la Dotación, mantenimiento y/o fortalecimiento del SIES.</t>
  </si>
  <si>
    <t>Nùmero de camaras de seguridad mantenidas</t>
  </si>
  <si>
    <t>4501028- Adquisición e instalación de treinta camaras de seguridad y/o kits de vigilancia comunitaria.</t>
  </si>
  <si>
    <t>6. Adquirir e Instalar treinta (30) cámaras de seguridad y/o kits de vigilancia comunitaria</t>
  </si>
  <si>
    <t>Nùmero Kits de Cámaras de seguridad instaladas</t>
  </si>
  <si>
    <t>SECRETARIO DE GOBIERNO</t>
  </si>
  <si>
    <t>Tasa de Extorsión x 100.000 habitantes</t>
  </si>
  <si>
    <t>META DE RESULTADO  No. 1 Disminuir la Tasa de Extorsión x 100.000 habitantes</t>
  </si>
  <si>
    <t>Tasa</t>
  </si>
  <si>
    <t>NOMBRE: EDUAR AMAYA MARQUEZ</t>
  </si>
  <si>
    <t>Prevenciòn de conductas contravencionales (querellas)  delictivas</t>
  </si>
  <si>
    <t>META DE RESULTADO  No. 2 Disminuir Prevenciòn de conductas contravencionales (querellas)  delictivas</t>
  </si>
  <si>
    <t>Número</t>
  </si>
  <si>
    <t>META DE RESULTADO  No.3 Disminuir Prevenciòn de conductas contravencionales (querellas)  delictivas</t>
  </si>
  <si>
    <t>Tasa de Hurto a personas x 100.000 habitantes</t>
  </si>
  <si>
    <t>META DE RESULTADO  No. 4 Disminuir Tasa de Hurto a personas x 100.000 habitantes</t>
  </si>
  <si>
    <t>Primera medida correctiva al Código Nacional de Policía más impuesta en la entidad territorial</t>
  </si>
  <si>
    <t>META DE RESULTADO  No. 5.  Disminuir Primera medida correctiva al Código Nacional de Policía más impuesta en la entidad territorial</t>
  </si>
  <si>
    <t>META DE RESULTADO  No. 6.  Disminuir Tasa de Hurto a personas x 100.000 habitantes</t>
  </si>
  <si>
    <t>DIRECTOR DE SEGURIDAD Y CONVIVENCIA CIUDADANA
SERGIO ARMANDO SAVEEDRA MOJICA</t>
  </si>
  <si>
    <t>OBSERVACIONES:</t>
  </si>
  <si>
    <t>SECRETARIA DE GOBIERNO</t>
  </si>
  <si>
    <t>GRUPO:   DIRECCIÓN DE ESPACIO PÚBLICO</t>
  </si>
  <si>
    <t>FECHA DE PROGRAMACION:  2024</t>
  </si>
  <si>
    <t>FECHA DE  SEGUIMIENTO: 30 DICIEMBRE 2024</t>
  </si>
  <si>
    <t>TERRITORIO PARA TODOS</t>
  </si>
  <si>
    <t>Objetivos                                                                                                                                                                                                                                                                                                                                   
                                                                                                                                                                                       MEJORAMIENTO LA CAPACIDAD INSTITUCIONAL PARA EL DESARROLLO DE ACCIONES EFECTIVAS DE RECUPERACION Y BUEN USO DEL ESPACIO PUBLICO</t>
  </si>
  <si>
    <t>VIVIENDA CIUDAD Y TERRITORIO</t>
  </si>
  <si>
    <t>ORDENAMIENTO TERRITORIAL Y DESARROLLO URBANO</t>
  </si>
  <si>
    <t xml:space="preserve">                                                                                                                                                                                   CONSERVACIÓN, PROTECCIÓN Y BUEN USO DEL ESPACIO PÚBLICO EN EL MUNICIPIO DE IBAGUÉ / RECUPERACION Y CONTROL EFECTIVO DEL ESPACIO PUBLICO DE LA CIUDAD DE IBAGUE.   </t>
  </si>
  <si>
    <t xml:space="preserve"> 2024730010045
                                                                                                                                                                                                                                                                                                                   </t>
  </si>
  <si>
    <t xml:space="preserve">CODIGO PRESUPUESTAL:                     </t>
  </si>
  <si>
    <t xml:space="preserve">2.08.3.2.02.02.009, 2.08.3.2.02.01.003.   </t>
  </si>
  <si>
    <t>RUBROS:  servicios para la comunidad, sociales y personales, Otros bienes transportables (exepto productos metalicos, maquinaria y equipo).</t>
  </si>
  <si>
    <t xml:space="preserve">MPIO </t>
  </si>
  <si>
    <t xml:space="preserve">OTROS </t>
  </si>
  <si>
    <t xml:space="preserve"> 4002020- Realizar actuaciones para la recuperacion del Espacio Publico.</t>
  </si>
  <si>
    <t>1.a Realizar sensibilizaciones con el fin de lograr el buen uso del espacio
público en el Municipio de Ibagué</t>
  </si>
  <si>
    <t>1.bAcciones de recuperación del espacio público siguiendo la norma
urbanística y acatando las órdenes por sentencia judicial o decisiones de justicia
administrativa (inspectores de policía y corregidores) en el municipio de Ibagué.</t>
  </si>
  <si>
    <t>Numero</t>
  </si>
  <si>
    <t>4002020- Realizar acciones de embellecimiento del Espacio Publico</t>
  </si>
  <si>
    <t>2.a Intervenciones estratégicas en espacio público.</t>
  </si>
  <si>
    <t>Índice de espacio público efectivo en planes parciales</t>
  </si>
  <si>
    <t>META DE RESULTADO   No. Aumentar Índice de espacio público efectivo en planes parciales</t>
  </si>
  <si>
    <t>mt2/hab.</t>
  </si>
  <si>
    <t>5,00 mt2/hab.</t>
  </si>
  <si>
    <t>DIRECTOR DE ESPACIO PÙBLICO
NOMBRE: JHON FERLEY AMAYA</t>
  </si>
  <si>
    <t>GRUPO: DIRECCIÓN DE JUSTICIA</t>
  </si>
  <si>
    <t>JUSTICIA PARA TODOS</t>
  </si>
  <si>
    <t>Objetivos: 
FORTALECER LA EFECTIVIDAD EN LA PRESTACIÓN DEL SERVICIO DE JUSTICIA ADMINISTRATIVA PARA LA GARANTIA DE LA ATENCIÓN INTEGRAL A LA COMUNIDAD EN GENERAL EN EL MUNICIPIO DE IBAGUÉ.</t>
  </si>
  <si>
    <t>JUSTICIA Y  DEL DERECHO</t>
  </si>
  <si>
    <t>PROMOCIÒN AL ACCESO A LA JUSTICIA</t>
  </si>
  <si>
    <t>MEJORAMENTO Y FORTALECIMIENTO DEL SERVICIO DE JUSTICIA Y CONVIVENCIA CIUDADANA EN EL MUNICIPIO DE IBAGUÉ. 
FORTALECIMIENTO DEL SERVICIO DE JUSTICIA ADMINISTRATIVA EN EL MUNICIPIO DE IBAGUÈ</t>
  </si>
  <si>
    <t>2020730010042
2024730010043</t>
  </si>
  <si>
    <t>NOMBRE: EDUAR AMAYA MARQUEZ - SECRETARIO DE GOBIERNO</t>
  </si>
  <si>
    <t xml:space="preserve">OBSERVACIONES: </t>
  </si>
  <si>
    <t>FRANCISCO JOSE ESPIN ACOSTA- DIRECTOR DE JUSTICIA</t>
  </si>
  <si>
    <t xml:space="preserve">GRUPO: DIRECCIÓN DE PARTICIPACIÓN CIUDADANA Y COMUNITARIA </t>
  </si>
  <si>
    <t xml:space="preserve">FORTALECIMIENTO DEL BUEN GOBIERNO PARA EL RESPETO Y GARANTÍA DE LOS DERECHOS HUMANOS  </t>
  </si>
  <si>
    <t>FORTALECIMIENTO DE LOS PROCESOS SOCIALES Y COMUNITARIOS QUE PERMITAN MEJORAR LA EFECTIVIDAD DE LA PARTICIPACIÓN
CIUDADANA EN EL MUNICIPIO DE IBAGUÉFORTALECIMIENTO DE LOS PROCESOS SOCIALES Y COMUNITARIOS QUE PERMITAN MEJORAR LA EFECTIVIDAD DE LA PARTICIPACIÓN
CIUDADANA EN EL MUNICIPIO DE IBAGUÉ</t>
  </si>
  <si>
    <t xml:space="preserve"> 4502001-  Implementar una estrategia de acompañamiento sobre capacidades democráticas y organizativas a las organizaciones comunales,
democráticas y representativas de la ciudad.</t>
  </si>
  <si>
    <t xml:space="preserve">Implementar Una estrategia de acompañamiento sobre capacidades democráticas y organizativas </t>
  </si>
  <si>
    <t>Número de Estrategias desarrolladas</t>
  </si>
  <si>
    <t>4502038-Apoyar Iniciativas para la promoción y fortalecimiento de las organizaciones comunales.</t>
  </si>
  <si>
    <t xml:space="preserve">2.a Fortalecimiento de capacidades en formación continua que permitan afianzar y mejorar los conocimientos y habilidades de los Organismos de acción Comunal. </t>
  </si>
  <si>
    <t>Nùmero de personas capacitadas</t>
  </si>
  <si>
    <t>2.b Apoyo y asistencia técnica para el fortalecimiento de los organismos de acción comunal</t>
  </si>
  <si>
    <t>Nùmero de personas que se les brindo asistencia técnica</t>
  </si>
  <si>
    <t xml:space="preserve"> 4502001-  Implementación de acciones y estrategias que promuevan el ejercicio de la participación ciudadana</t>
  </si>
  <si>
    <t>3a  Elección y funcionamiento del Consejo Municipal de Participación Ciudadana.</t>
  </si>
  <si>
    <t xml:space="preserve">Número de consejo municipal de participación ciudadana funcionando </t>
  </si>
  <si>
    <t>Indice de politica de participaciòn ciudadana en la gestiòn pùblica</t>
  </si>
  <si>
    <t>META DE RESULTADO  No 1. Aumentar el Indice de politica de participaciòn ciudadana en la gestiòn pùblica</t>
  </si>
  <si>
    <t>META DE RESULTADO  No 2. Aumentar el Indice de politica de participaciòn ciudadana en la gestiòn pùblica</t>
  </si>
  <si>
    <t>META DE RESULTADO  No 3. Aumentar el Indice de politica de participaciòn ciudadana en la gestiòn pùblica</t>
  </si>
  <si>
    <t>DIRECTOR PARTICIPACIÓN CIUDADANA Y COMUNITARIA</t>
  </si>
  <si>
    <t>NOMBRE: JORGE IVAN SABOGAL MENDEZ</t>
  </si>
  <si>
    <t xml:space="preserve">GRUPO: </t>
  </si>
  <si>
    <t>12 AGOSTO 2024</t>
  </si>
  <si>
    <t xml:space="preserve">PROGRAMA: </t>
  </si>
  <si>
    <t xml:space="preserve"> SISTEMA PENITENCIARIO Y CARCELARIO EN EL MARCO DE LOS DERECHOS HUMANOS</t>
  </si>
  <si>
    <t xml:space="preserve">CODIGO PRESUPUESTAL:                               </t>
  </si>
  <si>
    <t>1206007: Servicio de bienestar a la población privada de libertad</t>
  </si>
  <si>
    <t>1a. Desarrollar acciones de coordinación entre el INPEC, Policía Metropolitana y Alcaldía, con el fin de atender las necesidades de la población privada de la libertad en el Municipio de Ibagué.</t>
  </si>
  <si>
    <t>Número de Personas  privadas de la libertad atendidas</t>
  </si>
  <si>
    <t>1b. Realizar el seguimiento a la atención de la población privada de la libertad</t>
  </si>
  <si>
    <t>Nùmero de seguimientos</t>
  </si>
  <si>
    <t xml:space="preserve">Tasa de violencia intrafamiliar </t>
  </si>
  <si>
    <t>GRUPO: DESPACHO - CENTRO DE ATENCIÓN Y PROTECCIÓN ANIMAL - CAPA</t>
  </si>
  <si>
    <t>2024</t>
  </si>
  <si>
    <t>LINEA ESTRATEGICA</t>
  </si>
  <si>
    <t>SECTOR</t>
  </si>
  <si>
    <t>PROGRAMA</t>
  </si>
  <si>
    <t>NOMBRE  DEL PROYECTO POAI</t>
  </si>
  <si>
    <t>FORTALECIMIENTO DE LA ATENCIÓN INTEGRAL DE LOS ANIMALES EN CONDICIÓN DE VULNERABILIDAD EN EL MUNICIPIO DE IBAGUÉ</t>
  </si>
  <si>
    <t xml:space="preserve"> 2.08.3.2.02.02.009 - 2.08.3.2.02.02.009 - 2.08.3.2.02.02.009 - 2.08.3.2.01.01.001.02.08</t>
  </si>
  <si>
    <t xml:space="preserve">4501060-META DE PRODUCTO No. 1: Infraestructura para el bienestar animal adecuada </t>
  </si>
  <si>
    <t xml:space="preserve">1.a Infraestructura para el bienestar animal adecuada </t>
  </si>
  <si>
    <t>Número de cosos municipales</t>
  </si>
  <si>
    <t>4501049-META DE PRODUCTO No. 2: Jornadas de sensibilización en tenencia responsable de animales. (10.600.000)</t>
  </si>
  <si>
    <t>2.a Campañas para promover y fortalecer la tenencia responsable de mascotas</t>
  </si>
  <si>
    <t>Numero de campañas</t>
  </si>
  <si>
    <t>2.b Capacitaciones para socialización de la ley de Bienestar Animal</t>
  </si>
  <si>
    <t>Numero de capacitaciones</t>
  </si>
  <si>
    <t>4501061-META DE PRODUCTO No. 3: Atención médica veterinaria a animales maltratados, abandonados, pérdida, desatención estatal o de tenencia irresponsable o en situación de vulnerabilidad y aprehendidos por la policía o en riesgo. (88.353.333)</t>
  </si>
  <si>
    <t xml:space="preserve">3.a Servicio de atención medica veterinaria general </t>
  </si>
  <si>
    <t>Numero de animales atendidos</t>
  </si>
  <si>
    <t xml:space="preserve">3.b Jornadas de esterilización gratuitas </t>
  </si>
  <si>
    <t xml:space="preserve">Numero de animales esterilizados </t>
  </si>
  <si>
    <t>3.c Seguimiento de los casos de maltrato animal</t>
  </si>
  <si>
    <t>Numero de seguimientos de casos de maltrato animal</t>
  </si>
  <si>
    <t>3.d Fortalecimiento de la implementación, articulación y promoción de las acciones de la Política de Bienestar Animal.</t>
  </si>
  <si>
    <t>Politica de Bienestar Animal implementada, articulada y promovida</t>
  </si>
  <si>
    <t>3.e Recolección de animales que se encuentren en situación de vulnerabilidad</t>
  </si>
  <si>
    <t>Numero de animales recolectados</t>
  </si>
  <si>
    <t>4501061-META DE PRODUCTO No. 4: Animales entregados en calidad de adopción (12.425.542)</t>
  </si>
  <si>
    <t>4.a Jornadas de adopción articuladas con los grupos de valor para los animales rescatados en situación de vulnerabilidad</t>
  </si>
  <si>
    <t>Numero de animales rescatados entregados en adopción</t>
  </si>
  <si>
    <t>SECRETARIO DESPACHO (E) / GERENTE</t>
  </si>
  <si>
    <t>Prevención de conductas contravencionales (querellas) delictivas</t>
  </si>
  <si>
    <t>META DE RESULTADO No. 2 Disminuir Prevencion de conductas contravencionales (querellas) delectivas</t>
  </si>
  <si>
    <t>ASESORA CENTRO DE PROTECCIO  ANIMAL CAPA 
CAROLINA VELOZA</t>
  </si>
  <si>
    <r>
      <t xml:space="preserve">FISICO
</t>
    </r>
    <r>
      <rPr>
        <b/>
        <u/>
        <sz val="11"/>
        <rFont val="Arial"/>
        <family val="2"/>
      </rPr>
      <t xml:space="preserve">PROG  </t>
    </r>
    <r>
      <rPr>
        <b/>
        <sz val="11"/>
        <rFont val="Arial"/>
        <family val="2"/>
      </rPr>
      <t xml:space="preserve">
EJEC</t>
    </r>
  </si>
  <si>
    <r>
      <t>FINANCIERO</t>
    </r>
    <r>
      <rPr>
        <b/>
        <u/>
        <sz val="11"/>
        <rFont val="Arial"/>
        <family val="2"/>
      </rPr>
      <t xml:space="preserve">
PROG  
OBLIGADO</t>
    </r>
  </si>
  <si>
    <t>FINANCIERO
PROG  
OBLIGADO</t>
  </si>
  <si>
    <r>
      <rPr>
        <b/>
        <sz val="11"/>
        <rFont val="Arial"/>
        <family val="2"/>
      </rPr>
      <t>FINANCIERO</t>
    </r>
    <r>
      <rPr>
        <b/>
        <u/>
        <sz val="11"/>
        <rFont val="Arial"/>
        <family val="2"/>
      </rPr>
      <t xml:space="preserve">
PROG  
OBLIGADO</t>
    </r>
  </si>
  <si>
    <r>
      <t xml:space="preserve">FISICO
</t>
    </r>
    <r>
      <rPr>
        <b/>
        <u/>
        <sz val="11"/>
        <color theme="1"/>
        <rFont val="Arial"/>
        <family val="2"/>
      </rPr>
      <t xml:space="preserve">PROG  </t>
    </r>
    <r>
      <rPr>
        <b/>
        <sz val="11"/>
        <color theme="1"/>
        <rFont val="Arial"/>
        <family val="2"/>
      </rPr>
      <t xml:space="preserve">
EJEC</t>
    </r>
  </si>
  <si>
    <r>
      <rPr>
        <b/>
        <sz val="11"/>
        <rFont val="Arial"/>
        <family val="2"/>
      </rPr>
      <t>Código MGA</t>
    </r>
    <r>
      <rPr>
        <sz val="11"/>
        <rFont val="Arial"/>
        <family val="2"/>
      </rPr>
      <t>: 120201900
Mejoramiento del servicio de justicia administrativa para la atención y prevención de casos de violencia intrafamiliar, genero y demas que pongan en riesgo la vida e integridad personal.</t>
    </r>
  </si>
  <si>
    <r>
      <rPr>
        <sz val="11"/>
        <color theme="1"/>
        <rFont val="Arial"/>
        <family val="2"/>
      </rPr>
      <t xml:space="preserve">1a. </t>
    </r>
    <r>
      <rPr>
        <sz val="11"/>
        <rFont val="Arial"/>
        <family val="2"/>
      </rPr>
      <t>Crear e implementar una estrategia  de atención y prevención en casos de violencia intrafamiliar, género y demás que pongan en riesgo la vida e integridad personal.</t>
    </r>
  </si>
  <si>
    <r>
      <rPr>
        <sz val="11"/>
        <color theme="1"/>
        <rFont val="Arial"/>
        <family val="2"/>
      </rPr>
      <t xml:space="preserve">1b. </t>
    </r>
    <r>
      <rPr>
        <sz val="11"/>
        <rFont val="Arial"/>
        <family val="2"/>
      </rPr>
      <t>Desarrollar acciones de prevención y promoción en materia de la disminución de casos de todo tipo de violencias.</t>
    </r>
  </si>
  <si>
    <r>
      <rPr>
        <sz val="11"/>
        <color theme="1"/>
        <rFont val="Arial"/>
        <family val="2"/>
      </rPr>
      <t xml:space="preserve">2 a. </t>
    </r>
    <r>
      <rPr>
        <sz val="11"/>
        <rFont val="Arial"/>
        <family val="2"/>
      </rPr>
      <t>Formular e implementar un programa de intervención social y de investigación</t>
    </r>
  </si>
  <si>
    <r>
      <rPr>
        <sz val="11"/>
        <color theme="1"/>
        <rFont val="Arial"/>
        <family val="2"/>
      </rPr>
      <t xml:space="preserve">2b. </t>
    </r>
    <r>
      <rPr>
        <sz val="11"/>
        <rFont val="Arial"/>
        <family val="2"/>
      </rPr>
      <t>Desarrollar acciones de intervención e investigación dirigidas a garantizar la convivencia, paz y seguridad.</t>
    </r>
  </si>
  <si>
    <r>
      <rPr>
        <b/>
        <sz val="11"/>
        <rFont val="Arial"/>
        <family val="2"/>
      </rPr>
      <t>PROCESO:</t>
    </r>
    <r>
      <rPr>
        <sz val="11"/>
        <rFont val="Arial"/>
        <family val="2"/>
      </rPr>
      <t xml:space="preserve"> PLANEACION ESTRATEGICA Y TERRITORIAL</t>
    </r>
  </si>
  <si>
    <r>
      <t xml:space="preserve">Codigo: </t>
    </r>
    <r>
      <rPr>
        <sz val="11"/>
        <rFont val="Arial"/>
        <family val="2"/>
      </rPr>
      <t>FOR-08-PRO-PET-01</t>
    </r>
  </si>
  <si>
    <r>
      <t>Version:</t>
    </r>
    <r>
      <rPr>
        <sz val="11"/>
        <rFont val="Arial"/>
        <family val="2"/>
      </rPr>
      <t xml:space="preserve"> 01</t>
    </r>
  </si>
  <si>
    <r>
      <rPr>
        <b/>
        <sz val="11"/>
        <rFont val="Arial"/>
        <family val="2"/>
      </rPr>
      <t>FORMATO:</t>
    </r>
    <r>
      <rPr>
        <sz val="11"/>
        <rFont val="Arial"/>
        <family val="2"/>
      </rPr>
      <t xml:space="preserve"> PLAN DE ACCION</t>
    </r>
  </si>
  <si>
    <r>
      <t xml:space="preserve">Fecha: </t>
    </r>
    <r>
      <rPr>
        <sz val="11"/>
        <rFont val="Arial"/>
        <family val="2"/>
      </rPr>
      <t>31/08/2017</t>
    </r>
  </si>
  <si>
    <r>
      <t xml:space="preserve">Pagina: </t>
    </r>
    <r>
      <rPr>
        <sz val="11"/>
        <rFont val="Arial"/>
        <family val="2"/>
      </rPr>
      <t>1 de  1</t>
    </r>
  </si>
  <si>
    <r>
      <t xml:space="preserve">Objetivos: 
</t>
    </r>
    <r>
      <rPr>
        <sz val="11"/>
        <rFont val="Arial"/>
        <family val="2"/>
      </rPr>
      <t xml:space="preserve">OBSERVANCIA DE LOS DERECHOS Y DEBERES DEL ESTATUTO DEL CONSUMIDOR POR PARTE DE LOS CIUDADANOS Y ACTORES COMERCIALES
</t>
    </r>
  </si>
  <si>
    <r>
      <t xml:space="preserve">INDICADORES DE RESULTADO
</t>
    </r>
    <r>
      <rPr>
        <sz val="11"/>
        <rFont val="Arial"/>
        <family val="2"/>
      </rPr>
      <t>Indice política participación ciudadana en la gestión pública-IDI</t>
    </r>
  </si>
  <si>
    <r>
      <t>OBSERVACIONES:</t>
    </r>
    <r>
      <rPr>
        <sz val="11"/>
        <rFont val="Arial"/>
        <family val="2"/>
      </rPr>
      <t xml:space="preserve"> La actividad 2b  de la meta Establecer estrategias para el fortalecimiento, promoción y protección para el goce efectivo de la libertad religiosa, en el marco de la política pública de la libertad religiosa. Se realizó con ejecución de recursos del proyecto de "Ibagué Vibra" 2020730010010-  FORTALECIMIENTO DE LA DEMOCRACIA, LA PARTICIPACION CIUDADANA,  Y LA LIBERTAD RELIGIOSA  por lo tanto se excluye en la presente actualización.</t>
    </r>
  </si>
  <si>
    <r>
      <t xml:space="preserve">FECHA DE  SEGUIMIENTO: </t>
    </r>
    <r>
      <rPr>
        <sz val="11"/>
        <rFont val="Arial"/>
        <family val="2"/>
      </rPr>
      <t>30 DICIEMBRE DE 2024</t>
    </r>
  </si>
  <si>
    <r>
      <t>Objetivos:</t>
    </r>
    <r>
      <rPr>
        <sz val="11"/>
        <rFont val="Arial"/>
        <family val="2"/>
      </rPr>
      <t xml:space="preserve"> DISMINUIR EL NÚMERO DE ANIMALES DOMÉSTICOS EN CONDICIÓN DE VULNERABILIDAD EN EL MUNICIPIO DE IBAGUÉ</t>
    </r>
  </si>
  <si>
    <r>
      <t xml:space="preserve">RUBROS
</t>
    </r>
    <r>
      <rPr>
        <sz val="11"/>
        <rFont val="Arial"/>
        <family val="2"/>
      </rPr>
      <t>SERVICIOS PARA LA COMUNIDAD, SOCIALES Y PERSONALES- SERVICIOS PARA LA COMUNIDAD, SOCIALES Y PERSONALES - SERVICIOS PARA LA COMUNIDAD, SOCIALES Y PERSONALES- EDIFICIOS RELACIONADOS CON SALUD</t>
    </r>
  </si>
  <si>
    <r>
      <t>OBSERVACIONES:</t>
    </r>
    <r>
      <rPr>
        <sz val="11"/>
        <rFont val="Arial"/>
        <family val="2"/>
      </rPr>
      <t>Las actividades del proyecto de inversión se ejecutaron en su totalidad (100%) conforme a lo presupuestado en los rubros correspondientes.</t>
    </r>
  </si>
  <si>
    <r>
      <t xml:space="preserve">FECHA DE  SEGUIMIENTO: </t>
    </r>
    <r>
      <rPr>
        <sz val="11"/>
        <rFont val="Arial"/>
        <family val="2"/>
      </rPr>
      <t>30 DICIEMBRE  2024</t>
    </r>
  </si>
  <si>
    <r>
      <t>RUBROS:</t>
    </r>
    <r>
      <rPr>
        <sz val="11"/>
        <rFont val="Arial"/>
        <family val="2"/>
      </rPr>
      <t>OTROS BIENES TRANSPORTABLES (EXCEPTO PRODUCTOS METÁLICOS, MAQUINARIA Y EQUIPO), VEHÍCULOS AUTOMOTORES, REMOLQUES Y SEMIRREMOLQUES; Y SUS PARTES, PIEZAS Y ACCESORIOS</t>
    </r>
    <r>
      <rPr>
        <b/>
        <sz val="11"/>
        <rFont val="Arial"/>
        <family val="2"/>
      </rPr>
      <t xml:space="preserve">, </t>
    </r>
    <r>
      <rPr>
        <sz val="11"/>
        <rFont val="Arial"/>
        <family val="2"/>
      </rPr>
      <t>CONSTRUCCION Y SERVICIOS DE LA CONSTRUCCIÓN, SERVICIOS PRESTADOS A LAS EMPRESAS Y SERVICIOS DE PRODUCCIÓN, MAQUINARIA DE INFORMÁTICA Y SUS PARTES, PIEZAS Y ACCESORIOS, SERVICIOS PARA LA COMUNIDAD, SOCIALES Y PERSONALES, COMERCIO Y DISTRIBUCION;ALOJAMIENTO; SERVICIOS DE SUMINISTRO DE COMIDAS Y BEBIDAS; SERVICIOS DE TRANSPORTE; Y SERVICIOS DE DISTRIBUCIÓN DE ELECTRICIDAD, GAS Y AGUA, RADIORRECEPTORES Y RECEPTORES DE TELEVISIÓN; APARATOS PARA LA GRABACIÓN Y REPRODUCCIÓN DE SONIDO Y VIDEO; MICRÓFONOS, ALTAVOCES, AMPLIFICADORES, ETC.</t>
    </r>
  </si>
  <si>
    <r>
      <rPr>
        <b/>
        <sz val="11"/>
        <color theme="1"/>
        <rFont val="Arial"/>
        <family val="2"/>
      </rPr>
      <t>PROCESO:</t>
    </r>
    <r>
      <rPr>
        <sz val="11"/>
        <color theme="1"/>
        <rFont val="Arial"/>
        <family val="2"/>
      </rPr>
      <t xml:space="preserve"> PLANEACION ESTRATEGICA Y TERRITORIAL</t>
    </r>
  </si>
  <si>
    <r>
      <t xml:space="preserve">Codigo: </t>
    </r>
    <r>
      <rPr>
        <sz val="11"/>
        <color theme="1"/>
        <rFont val="Arial"/>
        <family val="2"/>
      </rPr>
      <t>FOR-08-PRO-PET-01</t>
    </r>
  </si>
  <si>
    <r>
      <t>Version:</t>
    </r>
    <r>
      <rPr>
        <sz val="11"/>
        <color theme="1"/>
        <rFont val="Arial"/>
        <family val="2"/>
      </rPr>
      <t xml:space="preserve"> 01</t>
    </r>
  </si>
  <si>
    <r>
      <rPr>
        <b/>
        <sz val="11"/>
        <color theme="1"/>
        <rFont val="Arial"/>
        <family val="2"/>
      </rPr>
      <t>FORMATO:</t>
    </r>
    <r>
      <rPr>
        <sz val="11"/>
        <color theme="1"/>
        <rFont val="Arial"/>
        <family val="2"/>
      </rPr>
      <t xml:space="preserve"> PLAN DE ACCION</t>
    </r>
  </si>
  <si>
    <r>
      <t xml:space="preserve">Fecha: </t>
    </r>
    <r>
      <rPr>
        <sz val="11"/>
        <color theme="1"/>
        <rFont val="Arial"/>
        <family val="2"/>
      </rPr>
      <t>31/08/2017</t>
    </r>
  </si>
  <si>
    <r>
      <t xml:space="preserve">Pagina: </t>
    </r>
    <r>
      <rPr>
        <sz val="11"/>
        <color theme="1"/>
        <rFont val="Arial"/>
        <family val="2"/>
      </rPr>
      <t>1 de  1</t>
    </r>
  </si>
  <si>
    <r>
      <t>OBSERVACIONES:</t>
    </r>
    <r>
      <rPr>
        <sz val="11"/>
        <color theme="1"/>
        <rFont val="Arial"/>
        <family val="2"/>
      </rPr>
      <t xml:space="preserve"> La recuperacion de metros de espacio publico de las 5 sensibilizaciones  ejecutadas efectivas  mencionas en el item </t>
    </r>
    <r>
      <rPr>
        <b/>
        <sz val="11"/>
        <color theme="1"/>
        <rFont val="Arial"/>
        <family val="2"/>
      </rPr>
      <t xml:space="preserve">1a </t>
    </r>
    <r>
      <rPr>
        <sz val="11"/>
        <color theme="1"/>
        <rFont val="Arial"/>
        <family val="2"/>
      </rPr>
      <t xml:space="preserve">de la meta </t>
    </r>
    <r>
      <rPr>
        <b/>
        <sz val="11"/>
        <color theme="1"/>
        <rFont val="Arial"/>
        <family val="2"/>
      </rPr>
      <t>REALIZAR ACTUACIONES PARA LA RECUPERACION DEL ESPACIO PUBLICO</t>
    </r>
    <r>
      <rPr>
        <sz val="11"/>
        <color theme="1"/>
        <rFont val="Arial"/>
        <family val="2"/>
      </rPr>
      <t xml:space="preserve"> fueron de 4.443,86 mt2  en total recuperados de espacio publico duarente el 2024.</t>
    </r>
  </si>
  <si>
    <r>
      <rPr>
        <sz val="11"/>
        <rFont val="Arial"/>
        <family val="2"/>
      </rPr>
      <t>Tasa de violencia Intrafamiliar</t>
    </r>
    <r>
      <rPr>
        <b/>
        <sz val="11"/>
        <rFont val="Arial"/>
        <family val="2"/>
      </rPr>
      <t xml:space="preserve">
</t>
    </r>
  </si>
  <si>
    <r>
      <t xml:space="preserve">META DE RESULTADO  No.1 </t>
    </r>
    <r>
      <rPr>
        <sz val="11"/>
        <rFont val="Arial"/>
        <family val="2"/>
      </rPr>
      <t>Disminuir la tasa de violencia intrafamiliar por 100.000 habitantes.</t>
    </r>
  </si>
  <si>
    <r>
      <t xml:space="preserve">META DE RESULTADO  No.2 </t>
    </r>
    <r>
      <rPr>
        <sz val="11"/>
        <rFont val="Arial"/>
        <family val="2"/>
      </rPr>
      <t xml:space="preserve">Disminuir la primera medida correctiva al codigo nacional de policia mas impuesta en la entidad territorial . </t>
    </r>
  </si>
  <si>
    <r>
      <t xml:space="preserve">Objetivos:                        
</t>
    </r>
    <r>
      <rPr>
        <sz val="11"/>
        <rFont val="Arial"/>
        <family val="2"/>
      </rPr>
      <t xml:space="preserve">
2024- Eficientes mecanismos para fomentar la participación ciudadana en los organismos comunales, organizaciones sociales y juntas administradoras locales con el fin de generar desarrollo en el municipio de Ibagué.   
</t>
    </r>
  </si>
  <si>
    <r>
      <t xml:space="preserve">FECHA DE  SEGUIMIENTO: </t>
    </r>
    <r>
      <rPr>
        <sz val="11"/>
        <rFont val="Arial"/>
        <family val="2"/>
      </rPr>
      <t>30 DICIEMBRE 2024</t>
    </r>
  </si>
  <si>
    <r>
      <t xml:space="preserve">META DE RESULTADO  No. 1 </t>
    </r>
    <r>
      <rPr>
        <sz val="11"/>
        <rFont val="Arial"/>
        <family val="2"/>
      </rPr>
      <t>DISMINUIR LA</t>
    </r>
    <r>
      <rPr>
        <b/>
        <sz val="11"/>
        <rFont val="Arial"/>
        <family val="2"/>
      </rPr>
      <t xml:space="preserve"> </t>
    </r>
    <r>
      <rPr>
        <sz val="11"/>
        <rFont val="Arial"/>
        <family val="2"/>
      </rPr>
      <t>TASA DE VIOLENCIA INTRAFAMILIAR</t>
    </r>
  </si>
  <si>
    <t>Número de informes</t>
  </si>
  <si>
    <t>NUMERO DE INFORMES</t>
  </si>
  <si>
    <t>NUMERO DE CAMPAÑAS</t>
  </si>
  <si>
    <t xml:space="preserve">NUMERO DE  INFORMES </t>
  </si>
  <si>
    <t xml:space="preserve">NUMERO DE INFORMES. </t>
  </si>
  <si>
    <t>2024730010089 /2020730010004</t>
  </si>
  <si>
    <t xml:space="preserve"> Plan Integral de Seguridad y Convivencia Formulado</t>
  </si>
  <si>
    <t xml:space="preserve">Nùmeros de seguimiento Plan Integral de Seguridad y Convivencia </t>
  </si>
  <si>
    <t>fonse servicios personales</t>
  </si>
  <si>
    <r>
      <t xml:space="preserve">Objetivos: 
</t>
    </r>
    <r>
      <rPr>
        <sz val="11"/>
        <rFont val="Arial"/>
        <family val="2"/>
      </rPr>
      <t xml:space="preserve">2024-Disminuir los índices de los comportamientos contrarios a la seguridad y convivencia ciudadana en el municipio de Ibagué.
2023- Disminuir los Índices de Inseguridad en el Municipio de Ibagué
</t>
    </r>
  </si>
  <si>
    <r>
      <t xml:space="preserve">FISICO
</t>
    </r>
    <r>
      <rPr>
        <b/>
        <u/>
        <sz val="11"/>
        <rFont val="Arial MT"/>
      </rPr>
      <t xml:space="preserve">PROG  </t>
    </r>
    <r>
      <rPr>
        <b/>
        <sz val="11"/>
        <rFont val="Arial MT"/>
      </rPr>
      <t xml:space="preserve">
EJEC</t>
    </r>
  </si>
  <si>
    <r>
      <rPr>
        <b/>
        <sz val="11"/>
        <rFont val="Arial MT"/>
      </rPr>
      <t>FINANCIERO</t>
    </r>
    <r>
      <rPr>
        <b/>
        <u/>
        <sz val="11"/>
        <rFont val="Arial MT"/>
      </rPr>
      <t xml:space="preserve">
PROG  
OBLIGADO</t>
    </r>
  </si>
  <si>
    <t>2024: Población privada de la libertad atendida en el marco de los derechos humanos y la ley 65 de 1993.población privada de la libertad atendida en el marco de los derechos humanos y la ley 65 de 1993.
2023- Disminuir los Índices de Inseguridad en el Municipio de Ibagué</t>
  </si>
  <si>
    <t>MEJORAMIENTO EN LA ATENCION DE LA POBLACION PRIVADA DE LA LIBERTAD EN ESTADO DE SINDICADOS O INDICIADOS EN EL MUNICIPIO DE IBAGUE/ FORTALECIMIENTO DE LA SEGURIDAD "IBAGUÉ CIUDAD SEGURA" EN EL MUNICIPIO DE IBAGUÉ</t>
  </si>
  <si>
    <t>2024730010086/2020730010004</t>
  </si>
  <si>
    <t>2.08.3.2.01.01.003.03.02,  2.08.3.2.01.01.003.07.01, 2.08.3.2.02.02.008, 2.08.3.2.02.01.002</t>
  </si>
  <si>
    <r>
      <t>RUBROS:</t>
    </r>
    <r>
      <rPr>
        <sz val="11"/>
        <rFont val="Arial"/>
        <family val="2"/>
      </rPr>
      <t>MAQUINARIA DE INFORMÁTICA Y SUS PARTES, PIEZAS Y ACCESORIOS, VEHÍCULOS AUTOMOTORES, REMOLQUES Y SEMIRREMOLQUES; Y SUS PARTES, PIEZAS Y ACCESORIOS, SERVICIOS PRESTADOS A LAS EMPRESAS Y SERVICIOS DE PRODUCCIÓN, PRODUCTOS ALIMENTICIOS, BEBIDAS Y TABACO; TEXTILES, PRENDAS DE VESTIR Y PRODUCTOS DE CUERO.</t>
    </r>
  </si>
  <si>
    <r>
      <t xml:space="preserve">OBSERVACIONES: </t>
    </r>
    <r>
      <rPr>
        <sz val="11"/>
        <rFont val="Arial"/>
        <family val="2"/>
      </rPr>
      <t>Se informa que la actividad 1 a se  cumplio con la ejecución de recursos por $684.500.000  del proyecto de seguridad del plan de Desarrollo Ibague Vibra.</t>
    </r>
  </si>
  <si>
    <t>IBAGUÉ VIBRA</t>
  </si>
  <si>
    <t>Dotar inspecciones y/o comisarias y corregidurias.</t>
  </si>
  <si>
    <t xml:space="preserve"> DOTAR CON EQUIPOS TECNOLÓGICOS LAS DEPENDENCIAS.</t>
  </si>
  <si>
    <t>NUMEROS DE EQUIPOS ENTREGADOS</t>
  </si>
  <si>
    <t>Implementar 1 estrategia local de reconciliación y cultura de paz.</t>
  </si>
  <si>
    <t xml:space="preserve">CONSTRUIR E IMPLEMENTAR UNA ESTRATEGIA DE RECONCILIACION DE PROMOCION DE CONVIVENCIA CIUDADANA Y PAZ </t>
  </si>
  <si>
    <t xml:space="preserve">ESTRATEGIA CONSTRUIDA E IMPLEMENTADA </t>
  </si>
  <si>
    <t>Capacitar 58 instituciones educativas en mecanismos de prevencion de la explotacion sexual - comercial de nna y trata de personas</t>
  </si>
  <si>
    <t>REALIZAR CAPACITACIONES A 58 INSTITUCIONES EDUCATIVAS EN MECANISMOS DE PREVENCION DE LA EXPLOTACION SEXUAL-COMERCIAL DE NNA (ESCNNA) Y TRATA DE PERSONAS.</t>
  </si>
  <si>
    <t>NUMERO DE INSTITUCIONES CAPACITADAS</t>
  </si>
  <si>
    <t>Ejecutar la ruta interinstitucional contra la trata de personas</t>
  </si>
  <si>
    <t xml:space="preserve">FORMULAR DOCUMENTO DE UNA RUTA INTERINSTITUCIONAL CONTRA LA TRATA DE PERSONAS </t>
  </si>
  <si>
    <t xml:space="preserve">RUTA FORMULADA </t>
  </si>
  <si>
    <t>Crear e Implementar Una Red De Primeros Repondientes</t>
  </si>
  <si>
    <t>REALIZAR LA CREACION  DE UNA RED DE PRIMEROS RESPONDIENTES.</t>
  </si>
  <si>
    <t>NUMERO DE RED CREADAS</t>
  </si>
  <si>
    <t xml:space="preserve">Capacitar y sensibilizar a ciudadanos y/o funcionarios de las ligas de proteccion al consumidor. </t>
  </si>
  <si>
    <t>REALIZAR CAPACITACIONES A CIUDADANOS, FUNCIONARIOS DE LAS LIGAS DE PROTECCION AL CONSUMIDOR.</t>
  </si>
  <si>
    <t>NUMERO DE PERSONAS CAPACITADAS</t>
  </si>
  <si>
    <t>formalizar parqueaderos identificados en la ciudad</t>
  </si>
  <si>
    <t>REALIZAR LA FORMALIZACION DE PARQUEADEROS DEL MUNICIPIO DE IBAGUÉ.</t>
  </si>
  <si>
    <t>NUMERO DE PARQUEADEROS FORMALIZADO</t>
  </si>
  <si>
    <t>Crear e implementar 1 centro de soluciones de justicia móvil.</t>
  </si>
  <si>
    <t xml:space="preserve"> CREACION DEL CENTRO DE SOLUCIONES   DE JUSTICIA MÓVIL.</t>
  </si>
  <si>
    <t>NUMERO DE CENTRO DE SOLUCIONES CREADOS</t>
  </si>
  <si>
    <t>Crear un sistema de información para la simplificación de los procesos de justicia</t>
  </si>
  <si>
    <t>CREACION DEL SISTEMA DE INFORMACIÓN PARA LOS PROCESOS DE JUSTICIA.</t>
  </si>
  <si>
    <t>NUMERO DE SISTEMAS CREADOS</t>
  </si>
  <si>
    <t>TOTAL PLAN DE ACCIÓN IBAGUÉ VIBRA</t>
  </si>
  <si>
    <t>N/A</t>
  </si>
  <si>
    <t>IBAGUÉ PARA TODOS</t>
  </si>
  <si>
    <t>TOTAL  PLAN  DE  ACCIÓN IBAGUE PARA TODOS</t>
  </si>
  <si>
    <t>TOTAL AÑO 2024</t>
  </si>
  <si>
    <r>
      <rPr>
        <b/>
        <sz val="11"/>
        <rFont val="Arial"/>
        <family val="2"/>
      </rPr>
      <t>Código MGA:</t>
    </r>
    <r>
      <rPr>
        <sz val="11"/>
        <rFont val="Arial"/>
        <family val="2"/>
      </rPr>
      <t xml:space="preserve"> 120202000
Formular e implementar un programa de intervención social y de investigación para socializar y brindar herramientas de conocimiento a la comunidad con respecto a los deberes y derechos ciudadanos, para garantizar la seguridad, convivencia y mejorar la cultura ciudadana.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</si>
</sst>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1" formatCode="_-* #,##0_-;\-* #,##0_-;_-* &quot;-&quot;_-;_-@_-"/>
    <numFmt numFmtId="44" formatCode="_-&quot;$&quot;\ * #,##0.00_-;\-&quot;$&quot;\ * #,##0.00_-;_-&quot;$&quot;\ * &quot;-&quot;??_-;_-@_-"/>
    <numFmt numFmtId="164" formatCode="0.0%"/>
    <numFmt numFmtId="165" formatCode="#,##0.0_);\(#,##0.0\)"/>
    <numFmt numFmtId="166" formatCode="_-&quot;$&quot;\ * #,##0_-;\-&quot;$&quot;\ * #,##0_-;_-&quot;$&quot;\ * &quot;-&quot;??_-;_-@_-"/>
    <numFmt numFmtId="167" formatCode="_-&quot;$&quot;* #,##0.00_-;\-&quot;$&quot;* #,##0.00_-;_-&quot;$&quot;* &quot;-&quot;??_-;_-@_-"/>
    <numFmt numFmtId="168" formatCode="_ &quot;$&quot;\ * #,##0.00_ ;_ &quot;$&quot;\ * \-#,##0.00_ ;_ &quot;$&quot;\ * &quot;-&quot;??_ ;_ @_ "/>
    <numFmt numFmtId="169" formatCode="_ &quot;$&quot;\ * #,##0_ ;_ &quot;$&quot;\ * \-#,##0_ ;_ &quot;$&quot;\ * &quot;-&quot;??_ ;_ @_ "/>
    <numFmt numFmtId="170" formatCode="&quot;$&quot;\ #,##0"/>
    <numFmt numFmtId="171" formatCode="_ * #,##0.00_ ;_ * \-#,##0.00_ ;_ * &quot;-&quot;??_ ;_ @_ "/>
    <numFmt numFmtId="172" formatCode="_-* #,##0_-;\-* #,##0_-;_-* &quot;-&quot;??_-;_-@_-"/>
    <numFmt numFmtId="173" formatCode="#,##0_ ;\-#,##0\ "/>
    <numFmt numFmtId="174" formatCode="_-&quot;$&quot;* #,##0.00_-;\-&quot;$&quot;* #,##0.00_-;_-&quot;$&quot;* &quot;-&quot;??_-;_-@"/>
    <numFmt numFmtId="175" formatCode="_-* #,##0_-;\-* #,##0_-;_-* &quot;-&quot;??_-;_-@"/>
  </numFmts>
  <fonts count="23">
    <font>
      <sz val="11"/>
      <color theme="1"/>
      <name val="Calibri"/>
      <family val="2"/>
      <scheme val="minor"/>
    </font>
    <font>
      <sz val="11"/>
      <color theme="1"/>
      <name val="Calibri"/>
      <family val="2"/>
      <scheme val="minor"/>
    </font>
    <font>
      <sz val="10"/>
      <name val="Arial"/>
      <family val="2"/>
    </font>
    <font>
      <b/>
      <sz val="9"/>
      <name val="Tahoma"/>
      <family val="2"/>
    </font>
    <font>
      <sz val="9"/>
      <name val="Tahoma"/>
      <family val="2"/>
    </font>
    <font>
      <sz val="10"/>
      <name val="Tahoma"/>
      <family val="2"/>
    </font>
    <font>
      <sz val="11"/>
      <name val="Arial"/>
      <family val="2"/>
    </font>
    <font>
      <b/>
      <sz val="9"/>
      <color indexed="81"/>
      <name val="Tahoma"/>
      <family val="2"/>
    </font>
    <font>
      <sz val="9"/>
      <color indexed="81"/>
      <name val="Tahoma"/>
      <family val="2"/>
    </font>
    <font>
      <sz val="10"/>
      <color indexed="81"/>
      <name val="Tahoma"/>
      <family val="2"/>
    </font>
    <font>
      <sz val="11"/>
      <color theme="1"/>
      <name val="Calibri"/>
      <family val="2"/>
      <scheme val="minor"/>
    </font>
    <font>
      <b/>
      <sz val="9"/>
      <color rgb="FF000000"/>
      <name val="Tahoma"/>
      <family val="2"/>
    </font>
    <font>
      <sz val="9"/>
      <color rgb="FF000000"/>
      <name val="Tahoma"/>
      <family val="2"/>
    </font>
    <font>
      <sz val="10"/>
      <color rgb="FF000000"/>
      <name val="Tahoma"/>
      <family val="2"/>
    </font>
    <font>
      <sz val="11"/>
      <color theme="1"/>
      <name val="Arial"/>
      <family val="2"/>
    </font>
    <font>
      <sz val="11"/>
      <color rgb="FF000000"/>
      <name val="Arial"/>
      <family val="2"/>
    </font>
    <font>
      <b/>
      <sz val="11"/>
      <name val="Arial"/>
      <family val="2"/>
    </font>
    <font>
      <b/>
      <u/>
      <sz val="11"/>
      <name val="Arial"/>
      <family val="2"/>
    </font>
    <font>
      <b/>
      <sz val="11"/>
      <color theme="1"/>
      <name val="Arial"/>
      <family val="2"/>
    </font>
    <font>
      <b/>
      <u/>
      <sz val="11"/>
      <color theme="1"/>
      <name val="Arial"/>
      <family val="2"/>
    </font>
    <font>
      <sz val="11"/>
      <name val="Arial MT"/>
    </font>
    <font>
      <b/>
      <sz val="11"/>
      <name val="Arial MT"/>
    </font>
    <font>
      <b/>
      <u/>
      <sz val="11"/>
      <name val="Arial MT"/>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
      <patternFill patternType="solid">
        <fgColor rgb="FFFFFF00"/>
        <bgColor rgb="FFFFFF00"/>
      </patternFill>
    </fill>
    <fill>
      <patternFill patternType="solid">
        <fgColor theme="0"/>
        <bgColor theme="0"/>
      </patternFill>
    </fill>
  </fills>
  <borders count="67">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diagonal/>
    </border>
    <border>
      <left style="medium">
        <color indexed="64"/>
      </left>
      <right style="thin">
        <color auto="1"/>
      </right>
      <top/>
      <bottom/>
      <diagonal/>
    </border>
    <border>
      <left style="thin">
        <color auto="1"/>
      </left>
      <right style="thin">
        <color auto="1"/>
      </right>
      <top style="thin">
        <color auto="1"/>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style="thin">
        <color auto="1"/>
      </left>
      <right style="medium">
        <color indexed="64"/>
      </right>
      <top/>
      <bottom style="thin">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thin">
        <color auto="1"/>
      </right>
      <top/>
      <bottom style="medium">
        <color indexed="64"/>
      </bottom>
      <diagonal/>
    </border>
    <border>
      <left/>
      <right style="thin">
        <color auto="1"/>
      </right>
      <top style="medium">
        <color indexed="64"/>
      </top>
      <bottom/>
      <diagonal/>
    </border>
    <border>
      <left style="thin">
        <color auto="1"/>
      </left>
      <right/>
      <top style="medium">
        <color indexed="64"/>
      </top>
      <bottom/>
      <diagonal/>
    </border>
    <border>
      <left style="thin">
        <color auto="1"/>
      </left>
      <right/>
      <top style="medium">
        <color indexed="64"/>
      </top>
      <bottom style="thin">
        <color auto="1"/>
      </bottom>
      <diagonal/>
    </border>
    <border>
      <left/>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top/>
      <bottom style="thin">
        <color auto="1"/>
      </bottom>
      <diagonal/>
    </border>
    <border>
      <left/>
      <right style="medium">
        <color indexed="64"/>
      </right>
      <top/>
      <bottom style="thin">
        <color auto="1"/>
      </bottom>
      <diagonal/>
    </border>
    <border>
      <left/>
      <right style="medium">
        <color indexed="64"/>
      </right>
      <top style="thin">
        <color auto="1"/>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s>
  <cellStyleXfs count="11">
    <xf numFmtId="0" fontId="0" fillId="0" borderId="0"/>
    <xf numFmtId="0" fontId="2" fillId="0" borderId="0"/>
    <xf numFmtId="9" fontId="2" fillId="0" borderId="0" applyFont="0" applyFill="0" applyBorder="0" applyAlignment="0" applyProtection="0"/>
    <xf numFmtId="168" fontId="2" fillId="0" borderId="0" applyFont="0" applyFill="0" applyBorder="0" applyAlignment="0" applyProtection="0"/>
    <xf numFmtId="9" fontId="1" fillId="0" borderId="0" applyFont="0" applyFill="0" applyBorder="0" applyAlignment="0" applyProtection="0">
      <alignment vertical="center"/>
    </xf>
    <xf numFmtId="44" fontId="1" fillId="0" borderId="0" applyFont="0" applyFill="0" applyBorder="0" applyAlignment="0" applyProtection="0"/>
    <xf numFmtId="9" fontId="1" fillId="0" borderId="0" applyFont="0" applyFill="0" applyBorder="0" applyAlignment="0" applyProtection="0"/>
    <xf numFmtId="171" fontId="2" fillId="0" borderId="0" applyFont="0" applyFill="0" applyBorder="0" applyAlignment="0" applyProtection="0"/>
    <xf numFmtId="0" fontId="10" fillId="0" borderId="0"/>
    <xf numFmtId="44" fontId="1" fillId="0" borderId="0" applyFont="0" applyFill="0" applyBorder="0" applyAlignment="0" applyProtection="0"/>
    <xf numFmtId="9" fontId="1" fillId="0" borderId="0" applyFont="0" applyFill="0" applyBorder="0" applyAlignment="0" applyProtection="0"/>
  </cellStyleXfs>
  <cellXfs count="803">
    <xf numFmtId="0" fontId="0" fillId="0" borderId="0" xfId="0"/>
    <xf numFmtId="0" fontId="14" fillId="0" borderId="0" xfId="0" applyFont="1"/>
    <xf numFmtId="3" fontId="6" fillId="0" borderId="1" xfId="5" applyNumberFormat="1" applyFont="1" applyFill="1" applyBorder="1" applyAlignment="1">
      <alignment horizontal="right" vertical="center" wrapText="1"/>
    </xf>
    <xf numFmtId="3" fontId="6" fillId="0" borderId="1" xfId="5" applyNumberFormat="1" applyFont="1" applyFill="1" applyBorder="1" applyAlignment="1">
      <alignment horizontal="right" vertical="center"/>
    </xf>
    <xf numFmtId="0" fontId="16" fillId="2" borderId="1" xfId="1" applyFont="1" applyFill="1" applyBorder="1" applyAlignment="1">
      <alignment horizontal="center" vertical="center" wrapText="1"/>
    </xf>
    <xf numFmtId="3" fontId="6" fillId="0" borderId="1" xfId="1" applyNumberFormat="1" applyFont="1" applyBorder="1" applyAlignment="1">
      <alignment horizontal="right" vertical="center" wrapText="1"/>
    </xf>
    <xf numFmtId="0" fontId="16" fillId="0" borderId="1" xfId="1" applyFont="1" applyBorder="1" applyAlignment="1">
      <alignment horizontal="center" vertical="center" wrapText="1"/>
    </xf>
    <xf numFmtId="0" fontId="16" fillId="0" borderId="1" xfId="1" applyFont="1" applyBorder="1" applyAlignment="1">
      <alignment horizontal="center" vertical="center"/>
    </xf>
    <xf numFmtId="0" fontId="16" fillId="0" borderId="1" xfId="1" applyFont="1" applyBorder="1" applyAlignment="1">
      <alignment vertical="center"/>
    </xf>
    <xf numFmtId="0" fontId="6" fillId="0" borderId="1" xfId="6" applyNumberFormat="1" applyFont="1" applyBorder="1" applyAlignment="1">
      <alignment horizontal="center" vertical="center" wrapText="1"/>
    </xf>
    <xf numFmtId="166" fontId="6" fillId="0" borderId="1" xfId="5" applyNumberFormat="1" applyFont="1" applyBorder="1" applyAlignment="1" applyProtection="1">
      <alignment vertical="center"/>
    </xf>
    <xf numFmtId="0" fontId="18" fillId="0" borderId="27" xfId="8" applyFont="1" applyBorder="1" applyAlignment="1">
      <alignment horizontal="center" vertical="center"/>
    </xf>
    <xf numFmtId="1" fontId="18" fillId="0" borderId="27" xfId="8" applyNumberFormat="1" applyFont="1" applyBorder="1" applyAlignment="1">
      <alignment horizontal="center" vertical="center" wrapText="1"/>
    </xf>
    <xf numFmtId="166" fontId="14" fillId="0" borderId="1" xfId="1" applyNumberFormat="1" applyFont="1" applyBorder="1" applyAlignment="1">
      <alignment horizontal="center" vertical="center" wrapText="1"/>
    </xf>
    <xf numFmtId="166" fontId="6" fillId="0" borderId="1" xfId="1" applyNumberFormat="1" applyFont="1" applyBorder="1" applyAlignment="1">
      <alignment horizontal="center" vertical="center" wrapText="1"/>
    </xf>
    <xf numFmtId="166" fontId="6" fillId="0" borderId="1" xfId="5" applyNumberFormat="1" applyFont="1" applyBorder="1" applyAlignment="1" applyProtection="1">
      <alignment horizontal="right" vertical="center"/>
    </xf>
    <xf numFmtId="166" fontId="6" fillId="2" borderId="1" xfId="5" applyNumberFormat="1" applyFont="1" applyFill="1" applyBorder="1" applyAlignment="1" applyProtection="1">
      <alignment horizontal="right" vertical="center"/>
    </xf>
    <xf numFmtId="1" fontId="6" fillId="0" borderId="1" xfId="1" applyNumberFormat="1" applyFont="1" applyBorder="1" applyAlignment="1">
      <alignment horizontal="center" vertical="center" wrapText="1"/>
    </xf>
    <xf numFmtId="0" fontId="6" fillId="0" borderId="1" xfId="1" applyFont="1" applyBorder="1" applyAlignment="1">
      <alignment horizontal="center" vertical="center" wrapText="1"/>
    </xf>
    <xf numFmtId="166" fontId="6" fillId="0" borderId="1" xfId="5" applyNumberFormat="1" applyFont="1" applyBorder="1" applyAlignment="1">
      <alignment vertical="center"/>
    </xf>
    <xf numFmtId="0" fontId="16" fillId="2" borderId="1" xfId="1" applyFont="1" applyFill="1" applyBorder="1" applyAlignment="1">
      <alignment horizontal="center" vertical="center"/>
    </xf>
    <xf numFmtId="1" fontId="6" fillId="2" borderId="1" xfId="1" applyNumberFormat="1" applyFont="1" applyFill="1" applyBorder="1" applyAlignment="1">
      <alignment horizontal="center" vertical="center" wrapText="1"/>
    </xf>
    <xf numFmtId="170" fontId="6" fillId="2" borderId="1" xfId="7" applyNumberFormat="1" applyFont="1" applyFill="1" applyBorder="1" applyAlignment="1" applyProtection="1">
      <alignment vertical="center"/>
    </xf>
    <xf numFmtId="170" fontId="6" fillId="2" borderId="1" xfId="1" applyNumberFormat="1" applyFont="1" applyFill="1" applyBorder="1" applyAlignment="1">
      <alignment horizontal="right" vertical="center" wrapText="1"/>
    </xf>
    <xf numFmtId="0" fontId="6" fillId="0" borderId="0" xfId="1" applyFont="1"/>
    <xf numFmtId="10" fontId="6" fillId="0" borderId="0" xfId="2" applyNumberFormat="1" applyFont="1"/>
    <xf numFmtId="0" fontId="16" fillId="0" borderId="0" xfId="1" applyFont="1"/>
    <xf numFmtId="0" fontId="16" fillId="0" borderId="1" xfId="1" applyFont="1" applyBorder="1"/>
    <xf numFmtId="1" fontId="16" fillId="0" borderId="1" xfId="1" applyNumberFormat="1" applyFont="1" applyBorder="1" applyAlignment="1">
      <alignment horizontal="left" vertical="center"/>
    </xf>
    <xf numFmtId="2" fontId="16" fillId="0" borderId="0" xfId="1" applyNumberFormat="1" applyFont="1" applyAlignment="1">
      <alignment vertical="center"/>
    </xf>
    <xf numFmtId="2" fontId="16" fillId="0" borderId="1" xfId="1" applyNumberFormat="1" applyFont="1" applyBorder="1" applyAlignment="1">
      <alignment horizontal="center" vertical="center"/>
    </xf>
    <xf numFmtId="2" fontId="16" fillId="0" borderId="0" xfId="1" applyNumberFormat="1" applyFont="1" applyAlignment="1">
      <alignment horizontal="center" vertical="center" wrapText="1"/>
    </xf>
    <xf numFmtId="1" fontId="6" fillId="0" borderId="1" xfId="2" applyNumberFormat="1" applyFont="1" applyBorder="1" applyAlignment="1">
      <alignment horizontal="center" vertical="center" wrapText="1"/>
    </xf>
    <xf numFmtId="170" fontId="6" fillId="0" borderId="1" xfId="1" applyNumberFormat="1" applyFont="1" applyBorder="1" applyAlignment="1">
      <alignment horizontal="right" vertical="center" wrapText="1"/>
    </xf>
    <xf numFmtId="2" fontId="16" fillId="0" borderId="0" xfId="1" applyNumberFormat="1" applyFont="1" applyAlignment="1">
      <alignment horizontal="center" vertical="center"/>
    </xf>
    <xf numFmtId="0" fontId="6" fillId="0" borderId="0" xfId="1" applyFont="1" applyAlignment="1">
      <alignment horizontal="center"/>
    </xf>
    <xf numFmtId="2" fontId="6" fillId="0" borderId="0" xfId="1" applyNumberFormat="1" applyFont="1" applyAlignment="1">
      <alignment horizontal="left" vertical="center" wrapText="1"/>
    </xf>
    <xf numFmtId="168" fontId="6" fillId="0" borderId="0" xfId="3" applyFont="1" applyBorder="1" applyAlignment="1" applyProtection="1">
      <alignment vertical="center"/>
    </xf>
    <xf numFmtId="2" fontId="6" fillId="0" borderId="0" xfId="1" applyNumberFormat="1" applyFont="1"/>
    <xf numFmtId="168" fontId="6" fillId="0" borderId="0" xfId="3" applyFont="1" applyBorder="1"/>
    <xf numFmtId="167" fontId="6" fillId="0" borderId="0" xfId="1" applyNumberFormat="1" applyFont="1"/>
    <xf numFmtId="3" fontId="6" fillId="2" borderId="1" xfId="1" applyNumberFormat="1" applyFont="1" applyFill="1" applyBorder="1" applyAlignment="1">
      <alignment horizontal="center" vertical="center"/>
    </xf>
    <xf numFmtId="170" fontId="6" fillId="2" borderId="1" xfId="1" applyNumberFormat="1" applyFont="1" applyFill="1" applyBorder="1" applyAlignment="1">
      <alignment horizontal="center" vertical="center" wrapText="1"/>
    </xf>
    <xf numFmtId="0" fontId="16" fillId="0" borderId="5" xfId="1" applyFont="1" applyBorder="1" applyAlignment="1">
      <alignment vertical="center"/>
    </xf>
    <xf numFmtId="0" fontId="16" fillId="0" borderId="15" xfId="1" applyFont="1" applyBorder="1" applyAlignment="1">
      <alignment vertical="center" wrapText="1"/>
    </xf>
    <xf numFmtId="0" fontId="6" fillId="2" borderId="1" xfId="1" applyFont="1" applyFill="1" applyBorder="1" applyAlignment="1">
      <alignment horizontal="center" vertical="center"/>
    </xf>
    <xf numFmtId="169" fontId="6" fillId="2" borderId="1" xfId="3" applyNumberFormat="1" applyFont="1" applyFill="1" applyBorder="1" applyAlignment="1">
      <alignment horizontal="center" vertical="center"/>
    </xf>
    <xf numFmtId="0" fontId="6" fillId="0" borderId="0" xfId="1" applyFont="1" applyAlignment="1">
      <alignment wrapText="1"/>
    </xf>
    <xf numFmtId="10" fontId="16" fillId="2" borderId="1" xfId="2" applyNumberFormat="1" applyFont="1" applyFill="1" applyBorder="1" applyAlignment="1">
      <alignment horizontal="center" vertical="center"/>
    </xf>
    <xf numFmtId="3" fontId="6" fillId="2" borderId="1" xfId="1" applyNumberFormat="1" applyFont="1" applyFill="1" applyBorder="1" applyAlignment="1">
      <alignment horizontal="right" vertical="center"/>
    </xf>
    <xf numFmtId="10" fontId="16" fillId="0" borderId="1" xfId="2" applyNumberFormat="1" applyFont="1" applyFill="1" applyBorder="1" applyAlignment="1">
      <alignment horizontal="center" vertical="center"/>
    </xf>
    <xf numFmtId="2" fontId="6" fillId="0" borderId="1" xfId="1" applyNumberFormat="1" applyFont="1" applyBorder="1" applyAlignment="1">
      <alignment vertical="center"/>
    </xf>
    <xf numFmtId="39" fontId="6" fillId="0" borderId="1" xfId="1" applyNumberFormat="1" applyFont="1" applyBorder="1" applyAlignment="1">
      <alignment vertical="center"/>
    </xf>
    <xf numFmtId="10" fontId="6" fillId="0" borderId="1" xfId="2" applyNumberFormat="1" applyFont="1" applyBorder="1" applyAlignment="1" applyProtection="1">
      <alignment vertical="center"/>
    </xf>
    <xf numFmtId="0" fontId="6" fillId="0" borderId="3" xfId="1" applyFont="1" applyBorder="1"/>
    <xf numFmtId="0" fontId="6" fillId="0" borderId="0" xfId="1" applyFont="1" applyAlignment="1">
      <alignment horizontal="left" vertical="center"/>
    </xf>
    <xf numFmtId="165" fontId="6" fillId="0" borderId="0" xfId="1" applyNumberFormat="1" applyFont="1"/>
    <xf numFmtId="10" fontId="6" fillId="0" borderId="0" xfId="2" applyNumberFormat="1" applyFont="1" applyBorder="1" applyProtection="1"/>
    <xf numFmtId="39" fontId="6" fillId="0" borderId="0" xfId="1" applyNumberFormat="1" applyFont="1"/>
    <xf numFmtId="39" fontId="6" fillId="0" borderId="2" xfId="1" applyNumberFormat="1" applyFont="1" applyBorder="1"/>
    <xf numFmtId="165" fontId="16" fillId="0" borderId="1" xfId="1" applyNumberFormat="1" applyFont="1" applyBorder="1" applyAlignment="1">
      <alignment vertical="top" wrapText="1"/>
    </xf>
    <xf numFmtId="37" fontId="6" fillId="0" borderId="1" xfId="1" applyNumberFormat="1" applyFont="1" applyBorder="1" applyAlignment="1">
      <alignment horizontal="center" vertical="top"/>
    </xf>
    <xf numFmtId="37" fontId="6" fillId="4" borderId="1" xfId="1" applyNumberFormat="1" applyFont="1" applyFill="1" applyBorder="1" applyAlignment="1">
      <alignment horizontal="center" vertical="top"/>
    </xf>
    <xf numFmtId="10" fontId="6" fillId="0" borderId="0" xfId="2" applyNumberFormat="1" applyFont="1" applyBorder="1"/>
    <xf numFmtId="0" fontId="6" fillId="0" borderId="1" xfId="2" applyNumberFormat="1" applyFont="1" applyBorder="1" applyAlignment="1">
      <alignment horizontal="left" vertical="center"/>
    </xf>
    <xf numFmtId="166" fontId="6" fillId="0" borderId="1" xfId="5" applyNumberFormat="1" applyFont="1" applyBorder="1" applyAlignment="1">
      <alignment horizontal="right" vertical="center"/>
    </xf>
    <xf numFmtId="0" fontId="6" fillId="0" borderId="1" xfId="2" applyNumberFormat="1" applyFont="1" applyBorder="1" applyAlignment="1">
      <alignment horizontal="left" wrapText="1"/>
    </xf>
    <xf numFmtId="0" fontId="6" fillId="0" borderId="1" xfId="2" applyNumberFormat="1" applyFont="1" applyBorder="1" applyAlignment="1">
      <alignment horizontal="left"/>
    </xf>
    <xf numFmtId="166" fontId="6" fillId="0" borderId="1" xfId="5" applyNumberFormat="1" applyFont="1" applyBorder="1" applyAlignment="1">
      <alignment horizontal="right"/>
    </xf>
    <xf numFmtId="2" fontId="6" fillId="0" borderId="0" xfId="1" applyNumberFormat="1" applyFont="1" applyAlignment="1">
      <alignment vertical="center" wrapText="1"/>
    </xf>
    <xf numFmtId="0" fontId="16" fillId="0" borderId="15" xfId="1" applyFont="1" applyBorder="1" applyAlignment="1">
      <alignment vertical="center"/>
    </xf>
    <xf numFmtId="2" fontId="6" fillId="0" borderId="0" xfId="1" applyNumberFormat="1" applyFont="1" applyAlignment="1">
      <alignment vertical="center"/>
    </xf>
    <xf numFmtId="0" fontId="6" fillId="0" borderId="0" xfId="1" applyFont="1" applyAlignment="1">
      <alignment horizontal="left" wrapText="1"/>
    </xf>
    <xf numFmtId="2" fontId="6" fillId="0" borderId="1" xfId="2" applyNumberFormat="1" applyFont="1" applyBorder="1" applyAlignment="1" applyProtection="1">
      <alignment vertical="center"/>
    </xf>
    <xf numFmtId="14" fontId="6" fillId="0" borderId="1" xfId="1" applyNumberFormat="1" applyFont="1" applyBorder="1" applyAlignment="1">
      <alignment horizontal="center" vertical="center"/>
    </xf>
    <xf numFmtId="168" fontId="6" fillId="0" borderId="0" xfId="3" applyFont="1" applyFill="1" applyBorder="1" applyAlignment="1" applyProtection="1">
      <alignment vertical="center"/>
    </xf>
    <xf numFmtId="44" fontId="6" fillId="0" borderId="1" xfId="5" applyFont="1" applyBorder="1" applyAlignment="1">
      <alignment vertical="center"/>
    </xf>
    <xf numFmtId="2" fontId="6" fillId="0" borderId="0" xfId="1" applyNumberFormat="1" applyFont="1" applyAlignment="1">
      <alignment horizontal="left" vertical="top" wrapText="1"/>
    </xf>
    <xf numFmtId="168" fontId="6" fillId="0" borderId="0" xfId="1" applyNumberFormat="1" applyFont="1"/>
    <xf numFmtId="10" fontId="6" fillId="0" borderId="1" xfId="2" applyNumberFormat="1" applyFont="1" applyBorder="1" applyAlignment="1">
      <alignment vertical="center"/>
    </xf>
    <xf numFmtId="166" fontId="6" fillId="0" borderId="1" xfId="5" applyNumberFormat="1" applyFont="1" applyBorder="1" applyAlignment="1">
      <alignment horizontal="center" vertical="center" wrapText="1"/>
    </xf>
    <xf numFmtId="0" fontId="16" fillId="0" borderId="1" xfId="1" applyFont="1" applyBorder="1" applyAlignment="1">
      <alignment horizontal="left" vertical="center"/>
    </xf>
    <xf numFmtId="9" fontId="16" fillId="0" borderId="1" xfId="1" applyNumberFormat="1" applyFont="1" applyBorder="1" applyAlignment="1">
      <alignment horizontal="left" vertical="top"/>
    </xf>
    <xf numFmtId="165" fontId="16" fillId="0" borderId="1" xfId="1" applyNumberFormat="1" applyFont="1" applyBorder="1" applyAlignment="1">
      <alignment horizontal="left" vertical="top"/>
    </xf>
    <xf numFmtId="166" fontId="6" fillId="0" borderId="0" xfId="1" applyNumberFormat="1" applyFont="1"/>
    <xf numFmtId="49" fontId="16" fillId="0" borderId="1" xfId="1" applyNumberFormat="1" applyFont="1" applyBorder="1" applyAlignment="1">
      <alignment horizontal="left" vertical="center"/>
    </xf>
    <xf numFmtId="10" fontId="6" fillId="0" borderId="1" xfId="2" applyNumberFormat="1" applyFont="1" applyBorder="1"/>
    <xf numFmtId="0" fontId="6" fillId="0" borderId="2" xfId="1" applyFont="1" applyBorder="1"/>
    <xf numFmtId="0" fontId="6" fillId="0" borderId="1" xfId="1" applyFont="1" applyBorder="1" applyAlignment="1">
      <alignment horizontal="center" vertical="center"/>
    </xf>
    <xf numFmtId="170" fontId="6" fillId="0" borderId="1" xfId="1" applyNumberFormat="1" applyFont="1" applyBorder="1" applyAlignment="1">
      <alignment horizontal="center" vertical="center" wrapText="1"/>
    </xf>
    <xf numFmtId="170" fontId="6" fillId="0" borderId="1" xfId="1" applyNumberFormat="1" applyFont="1" applyBorder="1" applyAlignment="1">
      <alignment horizontal="right" vertical="center"/>
    </xf>
    <xf numFmtId="170" fontId="6" fillId="0" borderId="1" xfId="2" applyNumberFormat="1" applyFont="1" applyBorder="1" applyAlignment="1" applyProtection="1">
      <alignment horizontal="right" vertical="center"/>
    </xf>
    <xf numFmtId="170" fontId="6" fillId="0" borderId="1" xfId="7" applyNumberFormat="1" applyFont="1" applyBorder="1" applyAlignment="1" applyProtection="1">
      <alignment horizontal="right" vertical="center"/>
    </xf>
    <xf numFmtId="170" fontId="6" fillId="0" borderId="1" xfId="2" applyNumberFormat="1" applyFont="1" applyBorder="1" applyAlignment="1">
      <alignment horizontal="right" vertical="center"/>
    </xf>
    <xf numFmtId="170" fontId="6" fillId="0" borderId="1" xfId="3" applyNumberFormat="1" applyFont="1" applyBorder="1" applyAlignment="1">
      <alignment horizontal="right" vertical="center" wrapText="1"/>
    </xf>
    <xf numFmtId="170" fontId="6" fillId="0" borderId="1" xfId="3" applyNumberFormat="1" applyFont="1" applyBorder="1" applyAlignment="1" applyProtection="1">
      <alignment vertical="center"/>
    </xf>
    <xf numFmtId="170" fontId="6" fillId="0" borderId="1" xfId="1" applyNumberFormat="1" applyFont="1" applyBorder="1" applyAlignment="1">
      <alignment vertical="center"/>
    </xf>
    <xf numFmtId="170" fontId="6" fillId="0" borderId="1" xfId="2" applyNumberFormat="1" applyFont="1" applyBorder="1" applyAlignment="1" applyProtection="1">
      <alignment vertical="center"/>
    </xf>
    <xf numFmtId="1" fontId="6" fillId="0" borderId="0" xfId="1" applyNumberFormat="1" applyFont="1"/>
    <xf numFmtId="165" fontId="16" fillId="0" borderId="1" xfId="1" applyNumberFormat="1" applyFont="1" applyBorder="1" applyAlignment="1">
      <alignment horizontal="center" vertical="center" wrapText="1"/>
    </xf>
    <xf numFmtId="170" fontId="6" fillId="0" borderId="0" xfId="1" applyNumberFormat="1" applyFont="1" applyAlignment="1">
      <alignment horizontal="right" vertical="center" wrapText="1"/>
    </xf>
    <xf numFmtId="170" fontId="6" fillId="0" borderId="0" xfId="1" applyNumberFormat="1" applyFont="1" applyAlignment="1">
      <alignment vertical="center"/>
    </xf>
    <xf numFmtId="0" fontId="6" fillId="0" borderId="1" xfId="1" applyFont="1" applyBorder="1" applyAlignment="1">
      <alignment vertical="center" wrapText="1"/>
    </xf>
    <xf numFmtId="0" fontId="14" fillId="0" borderId="28" xfId="8" applyFont="1" applyBorder="1" applyAlignment="1">
      <alignment horizontal="center" vertical="center" wrapText="1"/>
    </xf>
    <xf numFmtId="0" fontId="6" fillId="0" borderId="0" xfId="1" applyFont="1" applyAlignment="1">
      <alignment horizontal="center"/>
    </xf>
    <xf numFmtId="0" fontId="16" fillId="0" borderId="1" xfId="1" applyFont="1" applyBorder="1" applyAlignment="1">
      <alignment horizontal="center" vertical="center"/>
    </xf>
    <xf numFmtId="2" fontId="16" fillId="0" borderId="0" xfId="1" applyNumberFormat="1" applyFont="1" applyAlignment="1">
      <alignment horizontal="center" vertical="center" wrapText="1"/>
    </xf>
    <xf numFmtId="2" fontId="16" fillId="0" borderId="1" xfId="1" applyNumberFormat="1" applyFont="1" applyBorder="1" applyAlignment="1">
      <alignment horizontal="center" vertical="center"/>
    </xf>
    <xf numFmtId="0" fontId="16" fillId="0" borderId="1" xfId="1" applyFont="1" applyBorder="1" applyAlignment="1">
      <alignment horizontal="center" vertical="center" wrapText="1"/>
    </xf>
    <xf numFmtId="165" fontId="16" fillId="0" borderId="1" xfId="1" applyNumberFormat="1" applyFont="1" applyBorder="1" applyAlignment="1">
      <alignment horizontal="center" vertical="top"/>
    </xf>
    <xf numFmtId="2" fontId="6" fillId="0" borderId="0" xfId="1" applyNumberFormat="1" applyFont="1" applyAlignment="1">
      <alignment horizontal="left" vertical="top" wrapText="1"/>
    </xf>
    <xf numFmtId="2" fontId="6" fillId="0" borderId="0" xfId="1" applyNumberFormat="1" applyFont="1" applyAlignment="1">
      <alignment horizontal="left" vertical="center" wrapText="1"/>
    </xf>
    <xf numFmtId="2" fontId="16" fillId="0" borderId="0" xfId="1" applyNumberFormat="1" applyFont="1" applyAlignment="1">
      <alignment horizontal="center" vertical="center"/>
    </xf>
    <xf numFmtId="0" fontId="16" fillId="0" borderId="1" xfId="1" applyFont="1" applyBorder="1" applyAlignment="1">
      <alignment horizontal="left" vertical="center"/>
    </xf>
    <xf numFmtId="0" fontId="6" fillId="0" borderId="0" xfId="1" applyFont="1" applyAlignment="1">
      <alignment horizontal="left"/>
    </xf>
    <xf numFmtId="0" fontId="6" fillId="0" borderId="1" xfId="1" applyFont="1" applyBorder="1"/>
    <xf numFmtId="170" fontId="6" fillId="0" borderId="1" xfId="1" applyNumberFormat="1" applyFont="1" applyBorder="1" applyAlignment="1">
      <alignment vertical="center" wrapText="1"/>
    </xf>
    <xf numFmtId="1" fontId="16" fillId="0" borderId="1" xfId="1" applyNumberFormat="1" applyFont="1" applyBorder="1" applyAlignment="1">
      <alignment horizontal="center" vertical="center" wrapText="1"/>
    </xf>
    <xf numFmtId="3" fontId="6" fillId="0" borderId="1" xfId="1" applyNumberFormat="1" applyFont="1" applyBorder="1" applyAlignment="1">
      <alignment vertical="center"/>
    </xf>
    <xf numFmtId="173" fontId="16" fillId="0" borderId="1" xfId="1" applyNumberFormat="1" applyFont="1" applyBorder="1" applyAlignment="1">
      <alignment horizontal="center" vertical="top"/>
    </xf>
    <xf numFmtId="0" fontId="14" fillId="0" borderId="0" xfId="8" applyFont="1"/>
    <xf numFmtId="0" fontId="14" fillId="0" borderId="1" xfId="8" applyFont="1" applyBorder="1"/>
    <xf numFmtId="10" fontId="14" fillId="0" borderId="0" xfId="8" applyNumberFormat="1" applyFont="1"/>
    <xf numFmtId="0" fontId="18" fillId="0" borderId="0" xfId="8" applyFont="1"/>
    <xf numFmtId="0" fontId="18" fillId="0" borderId="27" xfId="8" applyFont="1" applyBorder="1"/>
    <xf numFmtId="2" fontId="18" fillId="0" borderId="0" xfId="8" applyNumberFormat="1" applyFont="1" applyAlignment="1">
      <alignment vertical="center"/>
    </xf>
    <xf numFmtId="2" fontId="18" fillId="0" borderId="27" xfId="8" applyNumberFormat="1" applyFont="1" applyBorder="1" applyAlignment="1">
      <alignment horizontal="center" vertical="center"/>
    </xf>
    <xf numFmtId="2" fontId="18" fillId="0" borderId="0" xfId="8" applyNumberFormat="1" applyFont="1" applyAlignment="1">
      <alignment horizontal="center" vertical="center" wrapText="1"/>
    </xf>
    <xf numFmtId="10" fontId="14" fillId="0" borderId="27" xfId="8" applyNumberFormat="1" applyFont="1" applyBorder="1"/>
    <xf numFmtId="0" fontId="14" fillId="0" borderId="23" xfId="8" applyFont="1" applyBorder="1"/>
    <xf numFmtId="2" fontId="18" fillId="0" borderId="0" xfId="8" applyNumberFormat="1" applyFont="1" applyAlignment="1">
      <alignment horizontal="center" vertical="center"/>
    </xf>
    <xf numFmtId="0" fontId="14" fillId="0" borderId="0" xfId="8" applyFont="1" applyAlignment="1">
      <alignment horizontal="center"/>
    </xf>
    <xf numFmtId="0" fontId="14" fillId="0" borderId="27" xfId="8" applyFont="1" applyBorder="1" applyAlignment="1">
      <alignment horizontal="center" vertical="center"/>
    </xf>
    <xf numFmtId="170" fontId="14" fillId="0" borderId="27" xfId="8" applyNumberFormat="1" applyFont="1" applyBorder="1" applyAlignment="1">
      <alignment horizontal="center" vertical="center" wrapText="1"/>
    </xf>
    <xf numFmtId="2" fontId="14" fillId="0" borderId="0" xfId="8" applyNumberFormat="1" applyFont="1" applyAlignment="1">
      <alignment vertical="center" wrapText="1"/>
    </xf>
    <xf numFmtId="168" fontId="14" fillId="0" borderId="0" xfId="8" applyNumberFormat="1" applyFont="1" applyAlignment="1">
      <alignment vertical="center"/>
    </xf>
    <xf numFmtId="2" fontId="14" fillId="0" borderId="0" xfId="8" applyNumberFormat="1" applyFont="1"/>
    <xf numFmtId="168" fontId="14" fillId="0" borderId="0" xfId="8" applyNumberFormat="1" applyFont="1"/>
    <xf numFmtId="174" fontId="14" fillId="0" borderId="0" xfId="8" applyNumberFormat="1" applyFont="1"/>
    <xf numFmtId="3" fontId="14" fillId="6" borderId="27" xfId="8" applyNumberFormat="1" applyFont="1" applyFill="1" applyBorder="1" applyAlignment="1">
      <alignment horizontal="center" vertical="center"/>
    </xf>
    <xf numFmtId="170" fontId="14" fillId="6" borderId="27" xfId="8" applyNumberFormat="1" applyFont="1" applyFill="1" applyBorder="1" applyAlignment="1">
      <alignment horizontal="center" vertical="center" wrapText="1"/>
    </xf>
    <xf numFmtId="0" fontId="18" fillId="0" borderId="19" xfId="8" applyFont="1" applyBorder="1" applyAlignment="1">
      <alignment vertical="center" wrapText="1"/>
    </xf>
    <xf numFmtId="0" fontId="18" fillId="0" borderId="20" xfId="8" applyFont="1" applyBorder="1" applyAlignment="1">
      <alignment vertical="center" wrapText="1"/>
    </xf>
    <xf numFmtId="0" fontId="14" fillId="6" borderId="27" xfId="8" applyFont="1" applyFill="1" applyBorder="1" applyAlignment="1">
      <alignment horizontal="center" vertical="center"/>
    </xf>
    <xf numFmtId="169" fontId="14" fillId="6" borderId="27" xfId="8" applyNumberFormat="1" applyFont="1" applyFill="1" applyBorder="1" applyAlignment="1">
      <alignment horizontal="center" vertical="center"/>
    </xf>
    <xf numFmtId="2" fontId="14" fillId="0" borderId="0" xfId="8" applyNumberFormat="1" applyFont="1" applyAlignment="1">
      <alignment vertical="center"/>
    </xf>
    <xf numFmtId="2" fontId="14" fillId="0" borderId="0" xfId="8" applyNumberFormat="1" applyFont="1" applyAlignment="1">
      <alignment horizontal="left" vertical="center" wrapText="1"/>
    </xf>
    <xf numFmtId="0" fontId="14" fillId="0" borderId="0" xfId="8" applyFont="1" applyAlignment="1">
      <alignment wrapText="1"/>
    </xf>
    <xf numFmtId="0" fontId="14" fillId="0" borderId="0" xfId="8" applyFont="1" applyAlignment="1">
      <alignment horizontal="left" wrapText="1"/>
    </xf>
    <xf numFmtId="0" fontId="18" fillId="6" borderId="27" xfId="8" applyFont="1" applyFill="1" applyBorder="1" applyAlignment="1">
      <alignment horizontal="center" vertical="center"/>
    </xf>
    <xf numFmtId="10" fontId="18" fillId="6" borderId="27" xfId="8" applyNumberFormat="1" applyFont="1" applyFill="1" applyBorder="1" applyAlignment="1">
      <alignment horizontal="center" vertical="center"/>
    </xf>
    <xf numFmtId="0" fontId="18" fillId="0" borderId="27" xfId="8" applyFont="1" applyBorder="1" applyAlignment="1">
      <alignment horizontal="center" vertical="center" wrapText="1"/>
    </xf>
    <xf numFmtId="175" fontId="18" fillId="0" borderId="27" xfId="8" applyNumberFormat="1" applyFont="1" applyBorder="1" applyAlignment="1">
      <alignment vertical="center"/>
    </xf>
    <xf numFmtId="175" fontId="14" fillId="0" borderId="27" xfId="8" applyNumberFormat="1" applyFont="1" applyBorder="1" applyAlignment="1">
      <alignment vertical="center"/>
    </xf>
    <xf numFmtId="2" fontId="14" fillId="0" borderId="27" xfId="8" applyNumberFormat="1" applyFont="1" applyBorder="1" applyAlignment="1">
      <alignment vertical="center"/>
    </xf>
    <xf numFmtId="14" fontId="14" fillId="0" borderId="27" xfId="8" applyNumberFormat="1" applyFont="1" applyBorder="1" applyAlignment="1">
      <alignment horizontal="center" vertical="center"/>
    </xf>
    <xf numFmtId="2" fontId="14" fillId="0" borderId="0" xfId="8" applyNumberFormat="1" applyFont="1" applyAlignment="1">
      <alignment horizontal="left" vertical="top" wrapText="1"/>
    </xf>
    <xf numFmtId="1" fontId="14" fillId="0" borderId="27" xfId="8" applyNumberFormat="1" applyFont="1" applyBorder="1" applyAlignment="1">
      <alignment horizontal="center" vertical="center" wrapText="1"/>
    </xf>
    <xf numFmtId="14" fontId="14" fillId="0" borderId="30" xfId="8" applyNumberFormat="1" applyFont="1" applyBorder="1" applyAlignment="1">
      <alignment horizontal="center" vertical="center"/>
    </xf>
    <xf numFmtId="4" fontId="14" fillId="0" borderId="27" xfId="8" applyNumberFormat="1" applyFont="1" applyBorder="1" applyAlignment="1">
      <alignment horizontal="center" vertical="center" wrapText="1"/>
    </xf>
    <xf numFmtId="169" fontId="14" fillId="0" borderId="27" xfId="8" applyNumberFormat="1" applyFont="1" applyBorder="1" applyAlignment="1">
      <alignment vertical="center"/>
    </xf>
    <xf numFmtId="2" fontId="14" fillId="0" borderId="30" xfId="8" applyNumberFormat="1" applyFont="1" applyBorder="1" applyAlignment="1">
      <alignment vertical="center"/>
    </xf>
    <xf numFmtId="39" fontId="14" fillId="0" borderId="30" xfId="8" applyNumberFormat="1" applyFont="1" applyBorder="1" applyAlignment="1">
      <alignment vertical="center"/>
    </xf>
    <xf numFmtId="0" fontId="18" fillId="0" borderId="28" xfId="8" applyFont="1" applyBorder="1" applyAlignment="1">
      <alignment horizontal="center" vertical="center"/>
    </xf>
    <xf numFmtId="175" fontId="18" fillId="0" borderId="28" xfId="8" applyNumberFormat="1" applyFont="1" applyBorder="1" applyAlignment="1">
      <alignment vertical="center"/>
    </xf>
    <xf numFmtId="2" fontId="14" fillId="0" borderId="28" xfId="8" applyNumberFormat="1" applyFont="1" applyBorder="1" applyAlignment="1">
      <alignment vertical="center"/>
    </xf>
    <xf numFmtId="39" fontId="14" fillId="0" borderId="28" xfId="8" applyNumberFormat="1" applyFont="1" applyBorder="1" applyAlignment="1">
      <alignment vertical="center"/>
    </xf>
    <xf numFmtId="0" fontId="18" fillId="0" borderId="1" xfId="8" applyFont="1" applyBorder="1" applyAlignment="1">
      <alignment horizontal="center" vertical="center"/>
    </xf>
    <xf numFmtId="1" fontId="14" fillId="0" borderId="1" xfId="8" applyNumberFormat="1" applyFont="1" applyBorder="1" applyAlignment="1">
      <alignment horizontal="center" vertical="center" wrapText="1"/>
    </xf>
    <xf numFmtId="175" fontId="18" fillId="0" borderId="1" xfId="8" applyNumberFormat="1" applyFont="1" applyBorder="1" applyAlignment="1">
      <alignment horizontal="center" vertical="center" wrapText="1"/>
    </xf>
    <xf numFmtId="175" fontId="14" fillId="0" borderId="1" xfId="8" applyNumberFormat="1" applyFont="1" applyBorder="1" applyAlignment="1">
      <alignment vertical="center"/>
    </xf>
    <xf numFmtId="2" fontId="14" fillId="0" borderId="1" xfId="8" applyNumberFormat="1" applyFont="1" applyBorder="1" applyAlignment="1">
      <alignment vertical="center"/>
    </xf>
    <xf numFmtId="39" fontId="14" fillId="0" borderId="1" xfId="8" applyNumberFormat="1" applyFont="1" applyBorder="1" applyAlignment="1">
      <alignment vertical="center"/>
    </xf>
    <xf numFmtId="4" fontId="15" fillId="0" borderId="1" xfId="8" applyNumberFormat="1" applyFont="1" applyBorder="1" applyAlignment="1">
      <alignment horizontal="center" vertical="center"/>
    </xf>
    <xf numFmtId="169" fontId="18" fillId="0" borderId="1" xfId="8" applyNumberFormat="1" applyFont="1" applyBorder="1" applyAlignment="1">
      <alignment vertical="center"/>
    </xf>
    <xf numFmtId="10" fontId="14" fillId="0" borderId="1" xfId="8" applyNumberFormat="1" applyFont="1" applyBorder="1" applyAlignment="1">
      <alignment vertical="center"/>
    </xf>
    <xf numFmtId="0" fontId="14" fillId="0" borderId="22" xfId="8" applyFont="1" applyBorder="1"/>
    <xf numFmtId="0" fontId="14" fillId="0" borderId="0" xfId="8" applyFont="1" applyAlignment="1">
      <alignment horizontal="left" vertical="center"/>
    </xf>
    <xf numFmtId="165" fontId="14" fillId="0" borderId="0" xfId="8" applyNumberFormat="1" applyFont="1"/>
    <xf numFmtId="39" fontId="14" fillId="0" borderId="0" xfId="8" applyNumberFormat="1" applyFont="1"/>
    <xf numFmtId="39" fontId="14" fillId="0" borderId="23" xfId="8" applyNumberFormat="1" applyFont="1" applyBorder="1"/>
    <xf numFmtId="165" fontId="18" fillId="0" borderId="27" xfId="8" applyNumberFormat="1" applyFont="1" applyBorder="1" applyAlignment="1">
      <alignment vertical="top" wrapText="1"/>
    </xf>
    <xf numFmtId="1" fontId="6" fillId="0" borderId="1" xfId="2" applyNumberFormat="1" applyFont="1" applyBorder="1" applyAlignment="1">
      <alignment horizontal="right" vertical="center"/>
    </xf>
    <xf numFmtId="166" fontId="14" fillId="0" borderId="1" xfId="1" applyNumberFormat="1" applyFont="1" applyBorder="1" applyAlignment="1">
      <alignment horizontal="center" vertical="center"/>
    </xf>
    <xf numFmtId="166" fontId="6" fillId="0" borderId="1" xfId="1" applyNumberFormat="1" applyFont="1" applyBorder="1" applyAlignment="1">
      <alignment horizontal="center" vertical="center"/>
    </xf>
    <xf numFmtId="0" fontId="16" fillId="0" borderId="5" xfId="1" applyFont="1" applyBorder="1"/>
    <xf numFmtId="0" fontId="16" fillId="0" borderId="1" xfId="1" applyFont="1" applyBorder="1" applyAlignment="1">
      <alignment horizontal="left"/>
    </xf>
    <xf numFmtId="169" fontId="6" fillId="0" borderId="1" xfId="3" applyNumberFormat="1" applyFont="1" applyBorder="1" applyAlignment="1">
      <alignment horizontal="center" vertical="center" wrapText="1"/>
    </xf>
    <xf numFmtId="169" fontId="16" fillId="0" borderId="1" xfId="3" applyNumberFormat="1" applyFont="1" applyBorder="1" applyAlignment="1" applyProtection="1">
      <alignment vertical="center"/>
    </xf>
    <xf numFmtId="49" fontId="6" fillId="0" borderId="1" xfId="1" applyNumberFormat="1" applyFont="1" applyBorder="1"/>
    <xf numFmtId="172" fontId="16" fillId="0" borderId="1" xfId="7" applyNumberFormat="1" applyFont="1" applyBorder="1" applyAlignment="1" applyProtection="1">
      <alignment vertical="center"/>
    </xf>
    <xf numFmtId="172" fontId="6" fillId="0" borderId="1" xfId="7" applyNumberFormat="1" applyFont="1" applyBorder="1" applyAlignment="1" applyProtection="1">
      <alignment vertical="center"/>
    </xf>
    <xf numFmtId="169" fontId="6" fillId="0" borderId="1" xfId="3" applyNumberFormat="1" applyFont="1" applyBorder="1" applyAlignment="1" applyProtection="1">
      <alignment vertical="center"/>
    </xf>
    <xf numFmtId="14" fontId="6" fillId="0" borderId="1" xfId="1" applyNumberFormat="1" applyFont="1" applyBorder="1" applyAlignment="1">
      <alignment vertical="center"/>
    </xf>
    <xf numFmtId="173" fontId="16" fillId="0" borderId="1" xfId="1" applyNumberFormat="1" applyFont="1" applyBorder="1" applyAlignment="1">
      <alignment horizontal="left" vertical="top"/>
    </xf>
    <xf numFmtId="0" fontId="6" fillId="0" borderId="0" xfId="1" applyFont="1" applyAlignment="1">
      <alignment horizontal="center"/>
    </xf>
    <xf numFmtId="0" fontId="16" fillId="0" borderId="1" xfId="1" applyFont="1" applyBorder="1" applyAlignment="1">
      <alignment horizontal="center" vertical="center"/>
    </xf>
    <xf numFmtId="2" fontId="16" fillId="0" borderId="0" xfId="1" applyNumberFormat="1" applyFont="1" applyAlignment="1">
      <alignment horizontal="center" vertical="center" wrapText="1"/>
    </xf>
    <xf numFmtId="2" fontId="16" fillId="0" borderId="1" xfId="1" applyNumberFormat="1" applyFont="1" applyBorder="1" applyAlignment="1">
      <alignment horizontal="center" vertical="center"/>
    </xf>
    <xf numFmtId="0" fontId="16" fillId="0" borderId="1" xfId="1" applyFont="1" applyBorder="1" applyAlignment="1">
      <alignment horizontal="center" vertical="center" wrapText="1"/>
    </xf>
    <xf numFmtId="2" fontId="6" fillId="0" borderId="0" xfId="1" applyNumberFormat="1" applyFont="1" applyAlignment="1">
      <alignment horizontal="left" vertical="top" wrapText="1"/>
    </xf>
    <xf numFmtId="2" fontId="6" fillId="0" borderId="0" xfId="1" applyNumberFormat="1" applyFont="1" applyAlignment="1">
      <alignment horizontal="left" vertical="center" wrapText="1"/>
    </xf>
    <xf numFmtId="2" fontId="16" fillId="0" borderId="0" xfId="1" applyNumberFormat="1" applyFont="1" applyAlignment="1">
      <alignment horizontal="center" vertical="center"/>
    </xf>
    <xf numFmtId="0" fontId="6" fillId="0" borderId="1" xfId="1" applyFont="1" applyBorder="1" applyAlignment="1">
      <alignment horizontal="center" vertical="center" wrapText="1"/>
    </xf>
    <xf numFmtId="0" fontId="6" fillId="0" borderId="1" xfId="1" applyFont="1" applyBorder="1" applyAlignment="1">
      <alignment horizontal="center" vertical="center"/>
    </xf>
    <xf numFmtId="0" fontId="16" fillId="0" borderId="15" xfId="1" applyFont="1" applyBorder="1" applyAlignment="1">
      <alignment horizontal="left" vertical="center" wrapText="1"/>
    </xf>
    <xf numFmtId="0" fontId="16" fillId="0" borderId="1" xfId="1" applyFont="1" applyBorder="1" applyAlignment="1">
      <alignment horizontal="left" vertical="center"/>
    </xf>
    <xf numFmtId="0" fontId="16" fillId="0" borderId="6" xfId="1" applyFont="1" applyBorder="1" applyAlignment="1">
      <alignment horizontal="center" vertical="center" wrapText="1"/>
    </xf>
    <xf numFmtId="0" fontId="16" fillId="0" borderId="1" xfId="1" applyFont="1" applyBorder="1" applyAlignment="1">
      <alignment horizontal="center" vertical="center"/>
    </xf>
    <xf numFmtId="2" fontId="16" fillId="0" borderId="0" xfId="1" applyNumberFormat="1" applyFont="1" applyAlignment="1">
      <alignment horizontal="center" vertical="center" wrapText="1"/>
    </xf>
    <xf numFmtId="2" fontId="16" fillId="0" borderId="1" xfId="1" applyNumberFormat="1" applyFont="1" applyBorder="1" applyAlignment="1">
      <alignment horizontal="center" vertical="center"/>
    </xf>
    <xf numFmtId="0" fontId="6" fillId="0" borderId="0" xfId="1" applyFont="1" applyAlignment="1">
      <alignment horizontal="center"/>
    </xf>
    <xf numFmtId="2" fontId="16" fillId="0" borderId="0" xfId="1" applyNumberFormat="1" applyFont="1" applyAlignment="1">
      <alignment horizontal="center" vertical="center"/>
    </xf>
    <xf numFmtId="2" fontId="6" fillId="0" borderId="0" xfId="1" applyNumberFormat="1" applyFont="1" applyAlignment="1">
      <alignment horizontal="left" vertical="center" wrapText="1"/>
    </xf>
    <xf numFmtId="2" fontId="6" fillId="0" borderId="0" xfId="1" applyNumberFormat="1" applyFont="1" applyAlignment="1">
      <alignment horizontal="left" vertical="top" wrapText="1"/>
    </xf>
    <xf numFmtId="0" fontId="6" fillId="0" borderId="1" xfId="1" applyFont="1" applyBorder="1" applyAlignment="1">
      <alignment horizontal="center" vertical="center" wrapText="1"/>
    </xf>
    <xf numFmtId="0" fontId="6" fillId="0" borderId="1" xfId="1" applyFont="1" applyBorder="1" applyAlignment="1">
      <alignment horizontal="center" vertical="center"/>
    </xf>
    <xf numFmtId="0" fontId="16" fillId="0" borderId="4" xfId="1" applyFont="1" applyBorder="1" applyAlignment="1">
      <alignment horizontal="center" vertical="center"/>
    </xf>
    <xf numFmtId="0" fontId="16" fillId="0" borderId="1" xfId="1" applyFont="1" applyBorder="1" applyAlignment="1">
      <alignment horizontal="left" vertical="center"/>
    </xf>
    <xf numFmtId="0" fontId="6" fillId="0" borderId="0" xfId="1" applyFont="1" applyFill="1"/>
    <xf numFmtId="0" fontId="20" fillId="0" borderId="0" xfId="1" applyFont="1"/>
    <xf numFmtId="10" fontId="20" fillId="0" borderId="0" xfId="2" applyNumberFormat="1" applyFont="1"/>
    <xf numFmtId="0" fontId="21" fillId="0" borderId="0" xfId="1" applyFont="1"/>
    <xf numFmtId="2" fontId="21" fillId="0" borderId="0" xfId="1" applyNumberFormat="1" applyFont="1" applyAlignment="1">
      <alignment vertical="center"/>
    </xf>
    <xf numFmtId="2" fontId="21" fillId="0" borderId="0" xfId="1" applyNumberFormat="1" applyFont="1" applyAlignment="1">
      <alignment horizontal="center" vertical="center" wrapText="1"/>
    </xf>
    <xf numFmtId="2" fontId="21" fillId="0" borderId="0" xfId="1" applyNumberFormat="1" applyFont="1" applyAlignment="1">
      <alignment horizontal="center" vertical="center"/>
    </xf>
    <xf numFmtId="2" fontId="20" fillId="0" borderId="0" xfId="1" applyNumberFormat="1" applyFont="1" applyAlignment="1">
      <alignment vertical="center" wrapText="1"/>
    </xf>
    <xf numFmtId="168" fontId="20" fillId="0" borderId="0" xfId="3" applyFont="1" applyBorder="1" applyAlignment="1" applyProtection="1">
      <alignment vertical="center"/>
    </xf>
    <xf numFmtId="2" fontId="20" fillId="0" borderId="0" xfId="1" applyNumberFormat="1" applyFont="1" applyAlignment="1">
      <alignment vertical="center"/>
    </xf>
    <xf numFmtId="2" fontId="20" fillId="0" borderId="0" xfId="1" applyNumberFormat="1" applyFont="1" applyAlignment="1">
      <alignment horizontal="left" vertical="center" wrapText="1"/>
    </xf>
    <xf numFmtId="0" fontId="20" fillId="0" borderId="0" xfId="1" applyFont="1" applyAlignment="1">
      <alignment wrapText="1"/>
    </xf>
    <xf numFmtId="0" fontId="20" fillId="0" borderId="0" xfId="1" applyFont="1" applyAlignment="1">
      <alignment horizontal="center"/>
    </xf>
    <xf numFmtId="0" fontId="20" fillId="0" borderId="0" xfId="1" applyFont="1" applyAlignment="1">
      <alignment horizontal="center" wrapText="1"/>
    </xf>
    <xf numFmtId="168" fontId="20" fillId="0" borderId="0" xfId="3" applyFont="1" applyBorder="1" applyAlignment="1" applyProtection="1">
      <alignment horizontal="center" vertical="center"/>
    </xf>
    <xf numFmtId="2" fontId="20" fillId="0" borderId="0" xfId="1" applyNumberFormat="1" applyFont="1" applyAlignment="1">
      <alignment horizontal="center"/>
    </xf>
    <xf numFmtId="168" fontId="6" fillId="0" borderId="0" xfId="3" applyFont="1" applyBorder="1" applyAlignment="1">
      <alignment horizontal="center"/>
    </xf>
    <xf numFmtId="167" fontId="6" fillId="0" borderId="0" xfId="1" applyNumberFormat="1" applyFont="1" applyAlignment="1">
      <alignment horizontal="center"/>
    </xf>
    <xf numFmtId="168" fontId="20" fillId="0" borderId="0" xfId="3" applyFont="1" applyBorder="1" applyAlignment="1">
      <alignment horizontal="center"/>
    </xf>
    <xf numFmtId="0" fontId="21" fillId="0" borderId="1" xfId="1" applyFont="1" applyFill="1" applyBorder="1" applyAlignment="1">
      <alignment horizontal="center" vertical="center"/>
    </xf>
    <xf numFmtId="0" fontId="21" fillId="2" borderId="1" xfId="1" applyFont="1" applyFill="1" applyBorder="1" applyAlignment="1">
      <alignment horizontal="center" vertical="center"/>
    </xf>
    <xf numFmtId="10" fontId="21" fillId="2" borderId="1" xfId="2" applyNumberFormat="1" applyFont="1" applyFill="1" applyBorder="1" applyAlignment="1">
      <alignment horizontal="center" vertical="center"/>
    </xf>
    <xf numFmtId="0" fontId="21" fillId="0" borderId="1" xfId="1" applyFont="1" applyBorder="1" applyAlignment="1">
      <alignment horizontal="center" vertical="center"/>
    </xf>
    <xf numFmtId="0" fontId="21" fillId="0" borderId="1" xfId="1" applyFont="1" applyBorder="1" applyAlignment="1">
      <alignment horizontal="center" vertical="center" wrapText="1"/>
    </xf>
    <xf numFmtId="0" fontId="6" fillId="0" borderId="0" xfId="1" applyFont="1" applyAlignment="1">
      <alignment horizontal="center" wrapText="1"/>
    </xf>
    <xf numFmtId="172" fontId="20" fillId="0" borderId="1" xfId="7" applyNumberFormat="1" applyFont="1" applyFill="1" applyBorder="1" applyAlignment="1" applyProtection="1">
      <alignment vertical="center"/>
    </xf>
    <xf numFmtId="172" fontId="20" fillId="0" borderId="1" xfId="7" applyNumberFormat="1" applyFont="1" applyFill="1" applyBorder="1" applyAlignment="1" applyProtection="1">
      <alignment horizontal="center" vertical="center"/>
    </xf>
    <xf numFmtId="2" fontId="20" fillId="0" borderId="1" xfId="2" applyNumberFormat="1" applyFont="1" applyFill="1" applyBorder="1" applyAlignment="1" applyProtection="1">
      <alignment horizontal="center" vertical="center"/>
    </xf>
    <xf numFmtId="168" fontId="20" fillId="0" borderId="0" xfId="3" applyFont="1" applyFill="1" applyBorder="1" applyAlignment="1" applyProtection="1">
      <alignment horizontal="center" vertical="center"/>
    </xf>
    <xf numFmtId="2" fontId="6" fillId="0" borderId="0" xfId="1" applyNumberFormat="1" applyFont="1" applyAlignment="1">
      <alignment horizontal="center"/>
    </xf>
    <xf numFmtId="2" fontId="20" fillId="0" borderId="0" xfId="1" applyNumberFormat="1" applyFont="1" applyAlignment="1">
      <alignment horizontal="center" vertical="top" wrapText="1"/>
    </xf>
    <xf numFmtId="2" fontId="20" fillId="0" borderId="1" xfId="2" applyNumberFormat="1" applyFont="1" applyFill="1" applyBorder="1" applyAlignment="1" applyProtection="1">
      <alignment vertical="center"/>
    </xf>
    <xf numFmtId="172" fontId="6" fillId="0" borderId="0" xfId="1" applyNumberFormat="1" applyFont="1" applyFill="1" applyAlignment="1">
      <alignment vertical="center"/>
    </xf>
    <xf numFmtId="41" fontId="20" fillId="0" borderId="1" xfId="3" applyNumberFormat="1" applyFont="1" applyFill="1" applyBorder="1" applyAlignment="1" applyProtection="1">
      <alignment vertical="center"/>
    </xf>
    <xf numFmtId="2" fontId="20" fillId="0" borderId="1" xfId="1" applyNumberFormat="1" applyFont="1" applyBorder="1" applyAlignment="1">
      <alignment vertical="center"/>
    </xf>
    <xf numFmtId="172" fontId="20" fillId="0" borderId="1" xfId="7" applyNumberFormat="1" applyFont="1" applyFill="1" applyBorder="1" applyAlignment="1" applyProtection="1">
      <alignment horizontal="right" vertical="center"/>
    </xf>
    <xf numFmtId="3" fontId="20" fillId="0" borderId="1" xfId="3" applyNumberFormat="1" applyFont="1" applyFill="1" applyBorder="1" applyAlignment="1" applyProtection="1">
      <alignment horizontal="right" vertical="center"/>
    </xf>
    <xf numFmtId="3" fontId="6" fillId="0" borderId="1" xfId="1" applyNumberFormat="1" applyFont="1" applyFill="1" applyBorder="1" applyAlignment="1">
      <alignment vertical="center"/>
    </xf>
    <xf numFmtId="3" fontId="20" fillId="0" borderId="1" xfId="2" applyNumberFormat="1" applyFont="1" applyFill="1" applyBorder="1" applyAlignment="1">
      <alignment vertical="center"/>
    </xf>
    <xf numFmtId="3" fontId="20" fillId="0" borderId="1" xfId="1" applyNumberFormat="1" applyFont="1" applyFill="1" applyBorder="1" applyAlignment="1">
      <alignment vertical="center"/>
    </xf>
    <xf numFmtId="3" fontId="20" fillId="0" borderId="1" xfId="2" applyNumberFormat="1" applyFont="1" applyFill="1" applyBorder="1" applyAlignment="1" applyProtection="1">
      <alignment vertical="center"/>
    </xf>
    <xf numFmtId="2" fontId="6" fillId="0" borderId="1" xfId="1" applyNumberFormat="1" applyFont="1" applyFill="1" applyBorder="1" applyAlignment="1">
      <alignment vertical="center"/>
    </xf>
    <xf numFmtId="2" fontId="20" fillId="0" borderId="1" xfId="1" applyNumberFormat="1" applyFont="1" applyFill="1" applyBorder="1" applyAlignment="1">
      <alignment vertical="center"/>
    </xf>
    <xf numFmtId="0" fontId="20" fillId="0" borderId="1" xfId="1" applyFont="1" applyBorder="1" applyAlignment="1">
      <alignment horizontal="left" vertical="center" wrapText="1"/>
    </xf>
    <xf numFmtId="169" fontId="20" fillId="0" borderId="1" xfId="1" applyNumberFormat="1" applyFont="1" applyBorder="1" applyAlignment="1">
      <alignment horizontal="left" vertical="center" wrapText="1"/>
    </xf>
    <xf numFmtId="169" fontId="20" fillId="0" borderId="1" xfId="3" applyNumberFormat="1" applyFont="1" applyFill="1" applyBorder="1" applyAlignment="1">
      <alignment horizontal="center" vertical="center" wrapText="1"/>
    </xf>
    <xf numFmtId="39" fontId="20" fillId="0" borderId="1" xfId="1" applyNumberFormat="1" applyFont="1" applyBorder="1" applyAlignment="1">
      <alignment vertical="center"/>
    </xf>
    <xf numFmtId="0" fontId="6" fillId="0" borderId="0" xfId="1" applyFont="1" applyFill="1" applyAlignment="1">
      <alignment horizontal="left" vertical="center"/>
    </xf>
    <xf numFmtId="165" fontId="6" fillId="0" borderId="0" xfId="1" applyNumberFormat="1" applyFont="1" applyFill="1"/>
    <xf numFmtId="2" fontId="20" fillId="0" borderId="0" xfId="1" applyNumberFormat="1" applyFont="1"/>
    <xf numFmtId="10" fontId="20" fillId="0" borderId="0" xfId="2" applyNumberFormat="1" applyFont="1" applyBorder="1" applyProtection="1"/>
    <xf numFmtId="39" fontId="20" fillId="0" borderId="0" xfId="1" applyNumberFormat="1" applyFont="1"/>
    <xf numFmtId="39" fontId="20" fillId="0" borderId="2" xfId="1" applyNumberFormat="1" applyFont="1" applyBorder="1"/>
    <xf numFmtId="165" fontId="21" fillId="0" borderId="1" xfId="1" applyNumberFormat="1" applyFont="1" applyBorder="1" applyAlignment="1">
      <alignment vertical="top" wrapText="1"/>
    </xf>
    <xf numFmtId="173" fontId="21" fillId="0" borderId="1" xfId="1" applyNumberFormat="1" applyFont="1" applyBorder="1" applyAlignment="1">
      <alignment horizontal="center" vertical="top"/>
    </xf>
    <xf numFmtId="165" fontId="21" fillId="0" borderId="1" xfId="1" applyNumberFormat="1" applyFont="1" applyBorder="1" applyAlignment="1">
      <alignment horizontal="left" vertical="top"/>
    </xf>
    <xf numFmtId="3" fontId="21" fillId="0" borderId="1" xfId="1" applyNumberFormat="1" applyFont="1" applyBorder="1" applyAlignment="1">
      <alignment horizontal="center" vertical="top"/>
    </xf>
    <xf numFmtId="10" fontId="20" fillId="0" borderId="0" xfId="2" applyNumberFormat="1" applyFont="1" applyBorder="1"/>
    <xf numFmtId="0" fontId="1" fillId="0" borderId="0" xfId="0" applyFont="1"/>
    <xf numFmtId="3" fontId="6" fillId="0" borderId="0" xfId="1" applyNumberFormat="1" applyFont="1"/>
    <xf numFmtId="0" fontId="16" fillId="0" borderId="1" xfId="1" applyFont="1" applyFill="1" applyBorder="1" applyAlignment="1">
      <alignment horizontal="center" vertical="center"/>
    </xf>
    <xf numFmtId="1" fontId="21" fillId="0" borderId="1" xfId="1" applyNumberFormat="1" applyFont="1" applyFill="1" applyBorder="1" applyAlignment="1">
      <alignment horizontal="center" vertical="center" wrapText="1"/>
    </xf>
    <xf numFmtId="2" fontId="6" fillId="0" borderId="1" xfId="1" applyNumberFormat="1" applyFont="1" applyFill="1" applyBorder="1" applyAlignment="1">
      <alignment horizontal="center" vertical="center"/>
    </xf>
    <xf numFmtId="3" fontId="6" fillId="0" borderId="1" xfId="1" applyNumberFormat="1" applyFont="1" applyFill="1" applyBorder="1" applyAlignment="1">
      <alignment horizontal="right" vertical="center"/>
    </xf>
    <xf numFmtId="0" fontId="21" fillId="0" borderId="1" xfId="1" applyFont="1" applyFill="1" applyBorder="1" applyAlignment="1">
      <alignment horizontal="center" vertical="center" wrapText="1"/>
    </xf>
    <xf numFmtId="0" fontId="20" fillId="0" borderId="1" xfId="1" applyFont="1" applyFill="1" applyBorder="1" applyAlignment="1">
      <alignment horizontal="left" vertical="center" wrapText="1"/>
    </xf>
    <xf numFmtId="0" fontId="6" fillId="0" borderId="34" xfId="1" applyFont="1" applyBorder="1" applyAlignment="1">
      <alignment horizontal="center" vertical="center" wrapText="1"/>
    </xf>
    <xf numFmtId="166" fontId="6" fillId="0" borderId="34" xfId="1" applyNumberFormat="1" applyFont="1" applyBorder="1" applyAlignment="1">
      <alignment horizontal="center" vertical="center" wrapText="1"/>
    </xf>
    <xf numFmtId="166" fontId="6" fillId="0" borderId="1" xfId="9" applyNumberFormat="1" applyFont="1" applyFill="1" applyBorder="1" applyAlignment="1" applyProtection="1">
      <alignment vertical="center"/>
    </xf>
    <xf numFmtId="3" fontId="6" fillId="0" borderId="1" xfId="1" applyNumberFormat="1" applyFont="1" applyBorder="1" applyAlignment="1">
      <alignment horizontal="center" vertical="center" wrapText="1"/>
    </xf>
    <xf numFmtId="0" fontId="16" fillId="2" borderId="6" xfId="1" applyFont="1" applyFill="1" applyBorder="1" applyAlignment="1">
      <alignment horizontal="center" vertical="center"/>
    </xf>
    <xf numFmtId="0" fontId="16" fillId="0" borderId="34" xfId="1" applyFont="1" applyBorder="1" applyAlignment="1">
      <alignment horizontal="center" vertical="center"/>
    </xf>
    <xf numFmtId="166" fontId="14" fillId="0" borderId="34" xfId="1" applyNumberFormat="1" applyFont="1" applyBorder="1" applyAlignment="1">
      <alignment horizontal="center" vertical="center"/>
    </xf>
    <xf numFmtId="2" fontId="6" fillId="0" borderId="34" xfId="1" applyNumberFormat="1" applyFont="1" applyBorder="1" applyAlignment="1">
      <alignment vertical="center"/>
    </xf>
    <xf numFmtId="2" fontId="6" fillId="0" borderId="34" xfId="2" applyNumberFormat="1" applyFont="1" applyBorder="1" applyAlignment="1" applyProtection="1">
      <alignment vertical="center"/>
    </xf>
    <xf numFmtId="166" fontId="6" fillId="2" borderId="1" xfId="1" applyNumberFormat="1" applyFont="1" applyFill="1" applyBorder="1" applyAlignment="1">
      <alignment horizontal="center" vertical="center" wrapText="1"/>
    </xf>
    <xf numFmtId="0" fontId="16" fillId="0" borderId="39" xfId="1" applyFont="1" applyBorder="1" applyAlignment="1">
      <alignment horizontal="center" vertical="center"/>
    </xf>
    <xf numFmtId="0" fontId="16" fillId="0" borderId="11" xfId="1" applyFont="1" applyBorder="1" applyAlignment="1">
      <alignment horizontal="center" vertical="center"/>
    </xf>
    <xf numFmtId="0" fontId="6" fillId="0" borderId="0" xfId="1" applyFont="1" applyBorder="1"/>
    <xf numFmtId="166" fontId="18" fillId="0" borderId="4" xfId="1" applyNumberFormat="1" applyFont="1" applyBorder="1" applyAlignment="1">
      <alignment horizontal="center" vertical="center" wrapText="1"/>
    </xf>
    <xf numFmtId="0" fontId="6" fillId="0" borderId="0" xfId="1" applyFont="1" applyBorder="1" applyAlignment="1">
      <alignment horizontal="center" vertical="center" wrapText="1"/>
    </xf>
    <xf numFmtId="166" fontId="18" fillId="0" borderId="34" xfId="1" applyNumberFormat="1" applyFont="1" applyBorder="1" applyAlignment="1">
      <alignment horizontal="center" vertical="center" wrapText="1"/>
    </xf>
    <xf numFmtId="166" fontId="16" fillId="0" borderId="39" xfId="1" applyNumberFormat="1" applyFont="1" applyBorder="1" applyAlignment="1">
      <alignment horizontal="left" vertical="center"/>
    </xf>
    <xf numFmtId="2" fontId="6" fillId="0" borderId="48" xfId="1" applyNumberFormat="1" applyFont="1" applyBorder="1"/>
    <xf numFmtId="10" fontId="6" fillId="0" borderId="48" xfId="2" applyNumberFormat="1" applyFont="1" applyBorder="1" applyProtection="1"/>
    <xf numFmtId="165" fontId="6" fillId="0" borderId="48" xfId="1" applyNumberFormat="1" applyFont="1" applyBorder="1"/>
    <xf numFmtId="39" fontId="6" fillId="0" borderId="48" xfId="1" applyNumberFormat="1" applyFont="1" applyBorder="1"/>
    <xf numFmtId="39" fontId="6" fillId="0" borderId="47" xfId="1" applyNumberFormat="1" applyFont="1" applyBorder="1"/>
    <xf numFmtId="165" fontId="16" fillId="0" borderId="4" xfId="1" applyNumberFormat="1" applyFont="1" applyBorder="1" applyAlignment="1">
      <alignment vertical="top" wrapText="1"/>
    </xf>
    <xf numFmtId="0" fontId="16" fillId="0" borderId="31" xfId="1" applyFont="1" applyBorder="1"/>
    <xf numFmtId="0" fontId="16" fillId="0" borderId="34" xfId="1" applyFont="1" applyBorder="1"/>
    <xf numFmtId="2" fontId="16" fillId="0" borderId="36" xfId="1" applyNumberFormat="1" applyFont="1" applyBorder="1" applyAlignment="1">
      <alignment horizontal="center" vertical="center"/>
    </xf>
    <xf numFmtId="170" fontId="6" fillId="0" borderId="36" xfId="1" applyNumberFormat="1" applyFont="1" applyBorder="1" applyAlignment="1">
      <alignment horizontal="center" vertical="center" wrapText="1"/>
    </xf>
    <xf numFmtId="170" fontId="6" fillId="2" borderId="36" xfId="1" applyNumberFormat="1" applyFont="1" applyFill="1" applyBorder="1" applyAlignment="1">
      <alignment horizontal="center" vertical="center" wrapText="1"/>
    </xf>
    <xf numFmtId="0" fontId="16" fillId="0" borderId="57" xfId="1" applyFont="1" applyBorder="1" applyAlignment="1">
      <alignment vertical="center" wrapText="1"/>
    </xf>
    <xf numFmtId="0" fontId="6" fillId="2" borderId="39" xfId="1" applyFont="1" applyFill="1" applyBorder="1" applyAlignment="1">
      <alignment horizontal="center" vertical="center"/>
    </xf>
    <xf numFmtId="169" fontId="6" fillId="2" borderId="61" xfId="3" applyNumberFormat="1" applyFont="1" applyFill="1" applyBorder="1" applyAlignment="1">
      <alignment horizontal="center" vertical="center"/>
    </xf>
    <xf numFmtId="2" fontId="6" fillId="0" borderId="39" xfId="1" applyNumberFormat="1" applyFont="1" applyBorder="1" applyAlignment="1">
      <alignment vertical="center"/>
    </xf>
    <xf numFmtId="0" fontId="16" fillId="0" borderId="57" xfId="1" applyFont="1" applyBorder="1" applyAlignment="1">
      <alignment vertical="center"/>
    </xf>
    <xf numFmtId="0" fontId="16" fillId="0" borderId="54" xfId="1" applyFont="1" applyBorder="1"/>
    <xf numFmtId="0" fontId="16" fillId="0" borderId="39" xfId="1" applyFont="1" applyBorder="1" applyAlignment="1">
      <alignment horizontal="left" vertical="center"/>
    </xf>
    <xf numFmtId="10" fontId="16" fillId="2" borderId="37" xfId="2" applyNumberFormat="1" applyFont="1" applyFill="1" applyBorder="1" applyAlignment="1">
      <alignment horizontal="center" vertical="center"/>
    </xf>
    <xf numFmtId="2" fontId="6" fillId="0" borderId="47" xfId="1" applyNumberFormat="1" applyFont="1" applyBorder="1"/>
    <xf numFmtId="37" fontId="6" fillId="0" borderId="36" xfId="1" applyNumberFormat="1" applyFont="1" applyBorder="1" applyAlignment="1">
      <alignment horizontal="left" vertical="top"/>
    </xf>
    <xf numFmtId="2" fontId="6" fillId="0" borderId="0" xfId="1" applyNumberFormat="1" applyFont="1" applyBorder="1" applyAlignment="1">
      <alignment vertical="center"/>
    </xf>
    <xf numFmtId="10" fontId="6" fillId="0" borderId="0" xfId="2" applyNumberFormat="1" applyFont="1" applyBorder="1" applyAlignment="1" applyProtection="1">
      <alignment vertical="center"/>
    </xf>
    <xf numFmtId="2" fontId="6" fillId="0" borderId="43" xfId="1" applyNumberFormat="1" applyFont="1" applyBorder="1" applyAlignment="1">
      <alignment vertical="center"/>
    </xf>
    <xf numFmtId="14" fontId="6" fillId="0" borderId="0" xfId="1" applyNumberFormat="1" applyFont="1" applyBorder="1" applyAlignment="1">
      <alignment vertical="center"/>
    </xf>
    <xf numFmtId="39" fontId="6" fillId="0" borderId="0" xfId="1" applyNumberFormat="1" applyFont="1" applyBorder="1" applyAlignment="1">
      <alignment horizontal="center" vertical="center"/>
    </xf>
    <xf numFmtId="9" fontId="16" fillId="0" borderId="0" xfId="10" applyFont="1" applyBorder="1" applyAlignment="1" applyProtection="1">
      <alignment horizontal="center" vertical="center"/>
    </xf>
    <xf numFmtId="0" fontId="6" fillId="0" borderId="43" xfId="1" applyFont="1" applyBorder="1" applyAlignment="1">
      <alignment horizontal="center" vertical="center"/>
    </xf>
    <xf numFmtId="166" fontId="16" fillId="0" borderId="1" xfId="1" applyNumberFormat="1" applyFont="1" applyBorder="1" applyAlignment="1">
      <alignment horizontal="center" vertical="center" wrapText="1"/>
    </xf>
    <xf numFmtId="44" fontId="6" fillId="0" borderId="1" xfId="9" applyFont="1" applyBorder="1" applyAlignment="1">
      <alignment vertical="center"/>
    </xf>
    <xf numFmtId="166" fontId="18" fillId="0" borderId="1" xfId="1" applyNumberFormat="1" applyFont="1" applyBorder="1" applyAlignment="1">
      <alignment horizontal="center" vertical="center"/>
    </xf>
    <xf numFmtId="166" fontId="18" fillId="0" borderId="1" xfId="1" applyNumberFormat="1" applyFont="1" applyBorder="1" applyAlignment="1">
      <alignment horizontal="center" vertical="center" wrapText="1"/>
    </xf>
    <xf numFmtId="166" fontId="18" fillId="0" borderId="39" xfId="1" applyNumberFormat="1" applyFont="1" applyBorder="1" applyAlignment="1">
      <alignment horizontal="center" vertical="center" wrapText="1"/>
    </xf>
    <xf numFmtId="10" fontId="6" fillId="0" borderId="39" xfId="2" applyNumberFormat="1" applyFont="1" applyBorder="1" applyAlignment="1" applyProtection="1">
      <alignment vertical="center"/>
    </xf>
    <xf numFmtId="14" fontId="6" fillId="0" borderId="39" xfId="1" applyNumberFormat="1" applyFont="1" applyBorder="1" applyAlignment="1">
      <alignment vertical="center"/>
    </xf>
    <xf numFmtId="170" fontId="6" fillId="0" borderId="0" xfId="1" applyNumberFormat="1" applyFont="1"/>
    <xf numFmtId="0" fontId="6" fillId="0" borderId="1" xfId="1" applyFont="1" applyBorder="1" applyAlignment="1">
      <alignment vertical="top" wrapText="1"/>
    </xf>
    <xf numFmtId="0" fontId="16" fillId="0" borderId="1" xfId="1" applyFont="1" applyBorder="1" applyAlignment="1">
      <alignment horizontal="left" vertical="top" wrapText="1"/>
    </xf>
    <xf numFmtId="0" fontId="16" fillId="0" borderId="1" xfId="1" applyFont="1" applyBorder="1" applyAlignment="1">
      <alignment horizontal="left" vertical="top"/>
    </xf>
    <xf numFmtId="164" fontId="16" fillId="0" borderId="1" xfId="1" applyNumberFormat="1" applyFont="1" applyBorder="1" applyAlignment="1">
      <alignment horizontal="left" vertical="top"/>
    </xf>
    <xf numFmtId="165" fontId="16" fillId="0" borderId="1" xfId="1" applyNumberFormat="1" applyFont="1" applyBorder="1" applyAlignment="1">
      <alignment horizontal="left" vertical="center"/>
    </xf>
    <xf numFmtId="165" fontId="16" fillId="0" borderId="1" xfId="1" applyNumberFormat="1" applyFont="1" applyBorder="1" applyAlignment="1">
      <alignment horizontal="center" vertical="top"/>
    </xf>
    <xf numFmtId="2" fontId="16" fillId="0" borderId="1" xfId="1" applyNumberFormat="1" applyFont="1" applyBorder="1" applyAlignment="1">
      <alignment horizontal="left" vertical="center"/>
    </xf>
    <xf numFmtId="0" fontId="16" fillId="0" borderId="1" xfId="1" applyFont="1" applyBorder="1" applyAlignment="1">
      <alignment vertical="top" wrapText="1"/>
    </xf>
    <xf numFmtId="0" fontId="16" fillId="0" borderId="1" xfId="1" applyFont="1" applyBorder="1" applyAlignment="1">
      <alignment vertical="center" wrapText="1"/>
    </xf>
    <xf numFmtId="0" fontId="6" fillId="0" borderId="1" xfId="1" applyFont="1" applyBorder="1" applyAlignment="1">
      <alignment horizontal="center"/>
    </xf>
    <xf numFmtId="0" fontId="16" fillId="0" borderId="5" xfId="1" applyFont="1" applyBorder="1" applyAlignment="1">
      <alignment horizontal="center" vertical="center"/>
    </xf>
    <xf numFmtId="0" fontId="6" fillId="0" borderId="6" xfId="1" applyFont="1" applyBorder="1" applyAlignment="1">
      <alignment horizontal="center" vertical="center" wrapText="1"/>
    </xf>
    <xf numFmtId="0" fontId="6" fillId="0" borderId="4" xfId="1" applyFont="1" applyBorder="1" applyAlignment="1">
      <alignment horizontal="center" vertical="center" wrapText="1"/>
    </xf>
    <xf numFmtId="39" fontId="6" fillId="0" borderId="1" xfId="1" applyNumberFormat="1" applyFont="1" applyBorder="1" applyAlignment="1">
      <alignment horizontal="center" vertical="center"/>
    </xf>
    <xf numFmtId="9" fontId="6" fillId="0" borderId="1" xfId="4" applyFont="1" applyBorder="1" applyAlignment="1" applyProtection="1">
      <alignment horizontal="center" vertical="center"/>
    </xf>
    <xf numFmtId="2" fontId="6" fillId="0" borderId="1" xfId="4" applyNumberFormat="1" applyFont="1" applyBorder="1" applyAlignment="1">
      <alignment horizontal="center" vertical="center"/>
    </xf>
    <xf numFmtId="0" fontId="6" fillId="0" borderId="1" xfId="1" applyFont="1" applyBorder="1" applyAlignment="1">
      <alignment horizontal="left" vertical="center" wrapText="1"/>
    </xf>
    <xf numFmtId="0" fontId="6" fillId="0" borderId="6" xfId="1" applyFont="1" applyBorder="1" applyAlignment="1">
      <alignment horizontal="left" vertical="center" wrapText="1"/>
    </xf>
    <xf numFmtId="0" fontId="6" fillId="0" borderId="4" xfId="1" applyFont="1" applyBorder="1" applyAlignment="1">
      <alignment horizontal="left" vertical="center" wrapText="1"/>
    </xf>
    <xf numFmtId="14" fontId="16" fillId="0" borderId="1" xfId="1" applyNumberFormat="1" applyFont="1" applyBorder="1" applyAlignment="1">
      <alignment horizontal="right" vertical="center"/>
    </xf>
    <xf numFmtId="14" fontId="16" fillId="0" borderId="1" xfId="1" applyNumberFormat="1" applyFont="1" applyBorder="1" applyAlignment="1">
      <alignment horizontal="right" vertical="center" wrapText="1"/>
    </xf>
    <xf numFmtId="0" fontId="6" fillId="0" borderId="7" xfId="1" applyFont="1" applyBorder="1" applyAlignment="1">
      <alignment horizontal="left" vertical="center" wrapText="1"/>
    </xf>
    <xf numFmtId="0" fontId="16" fillId="0" borderId="6" xfId="1" applyFont="1" applyBorder="1" applyAlignment="1">
      <alignment horizontal="center" vertical="center" wrapText="1"/>
    </xf>
    <xf numFmtId="0" fontId="17" fillId="0" borderId="7" xfId="1" applyFont="1" applyBorder="1" applyAlignment="1">
      <alignment horizontal="center" vertical="center" wrapText="1"/>
    </xf>
    <xf numFmtId="0" fontId="17" fillId="0" borderId="4" xfId="1" applyFont="1" applyBorder="1" applyAlignment="1">
      <alignment horizontal="center" vertical="center" wrapText="1"/>
    </xf>
    <xf numFmtId="0" fontId="16" fillId="0" borderId="7" xfId="1" applyFont="1" applyBorder="1" applyAlignment="1">
      <alignment horizontal="center" vertical="center" wrapText="1"/>
    </xf>
    <xf numFmtId="0" fontId="16" fillId="0" borderId="4" xfId="1" applyFont="1" applyBorder="1" applyAlignment="1">
      <alignment horizontal="center" vertical="center" wrapText="1"/>
    </xf>
    <xf numFmtId="0" fontId="16" fillId="0" borderId="13" xfId="1" applyFont="1" applyBorder="1" applyAlignment="1">
      <alignment horizontal="center" vertical="center" wrapText="1"/>
    </xf>
    <xf numFmtId="0" fontId="16" fillId="0" borderId="12" xfId="1" applyFont="1" applyBorder="1" applyAlignment="1">
      <alignment horizontal="center" vertical="center" wrapText="1"/>
    </xf>
    <xf numFmtId="0" fontId="16" fillId="0" borderId="11" xfId="1" applyFont="1" applyBorder="1" applyAlignment="1">
      <alignment horizontal="center" vertical="center" wrapText="1"/>
    </xf>
    <xf numFmtId="0" fontId="16" fillId="0" borderId="10" xfId="1" applyFont="1" applyBorder="1" applyAlignment="1">
      <alignment horizontal="center" vertical="center" wrapText="1"/>
    </xf>
    <xf numFmtId="0" fontId="16" fillId="0" borderId="9" xfId="1" applyFont="1" applyBorder="1" applyAlignment="1">
      <alignment horizontal="center" vertical="center" wrapText="1"/>
    </xf>
    <xf numFmtId="0" fontId="16" fillId="0" borderId="8" xfId="1" applyFont="1" applyBorder="1" applyAlignment="1">
      <alignment horizontal="center" vertical="center" wrapText="1"/>
    </xf>
    <xf numFmtId="0" fontId="16" fillId="0" borderId="1" xfId="1" applyFont="1" applyBorder="1" applyAlignment="1">
      <alignment horizontal="center" vertical="center" wrapText="1"/>
    </xf>
    <xf numFmtId="0" fontId="16" fillId="0" borderId="1" xfId="1" applyFont="1" applyBorder="1" applyAlignment="1">
      <alignment horizontal="center"/>
    </xf>
    <xf numFmtId="0" fontId="16" fillId="0" borderId="1" xfId="1" applyFont="1" applyBorder="1" applyAlignment="1">
      <alignment horizontal="center" vertical="center"/>
    </xf>
    <xf numFmtId="2" fontId="16" fillId="0" borderId="0" xfId="1" applyNumberFormat="1" applyFont="1" applyAlignment="1">
      <alignment horizontal="center" vertical="center" wrapText="1"/>
    </xf>
    <xf numFmtId="0" fontId="16" fillId="0" borderId="5" xfId="1" applyFont="1" applyBorder="1" applyAlignment="1">
      <alignment horizontal="left" vertical="center"/>
    </xf>
    <xf numFmtId="0" fontId="16" fillId="0" borderId="14" xfId="1" applyFont="1" applyBorder="1" applyAlignment="1">
      <alignment horizontal="left" vertical="center"/>
    </xf>
    <xf numFmtId="0" fontId="6" fillId="0" borderId="15" xfId="1" applyFont="1" applyBorder="1" applyAlignment="1">
      <alignment horizontal="left" vertical="center"/>
    </xf>
    <xf numFmtId="0" fontId="6" fillId="0" borderId="14" xfId="1" applyFont="1" applyBorder="1" applyAlignment="1">
      <alignment horizontal="left" vertical="center"/>
    </xf>
    <xf numFmtId="2" fontId="16" fillId="0" borderId="1" xfId="1" applyNumberFormat="1" applyFont="1" applyBorder="1" applyAlignment="1">
      <alignment horizontal="center" vertical="center"/>
    </xf>
    <xf numFmtId="0" fontId="16" fillId="0" borderId="5" xfId="1" applyFont="1" applyBorder="1" applyAlignment="1">
      <alignment horizontal="left" vertical="center" wrapText="1"/>
    </xf>
    <xf numFmtId="0" fontId="16" fillId="0" borderId="14" xfId="1" applyFont="1" applyBorder="1" applyAlignment="1">
      <alignment horizontal="left" vertical="center" wrapText="1"/>
    </xf>
    <xf numFmtId="0" fontId="16" fillId="0" borderId="15" xfId="1" applyFont="1" applyBorder="1" applyAlignment="1">
      <alignment horizontal="left" vertical="center"/>
    </xf>
    <xf numFmtId="2" fontId="6" fillId="0" borderId="5" xfId="1" applyNumberFormat="1" applyFont="1" applyBorder="1" applyAlignment="1">
      <alignment horizontal="left" vertical="center" wrapText="1"/>
    </xf>
    <xf numFmtId="2" fontId="6" fillId="0" borderId="15" xfId="1" applyNumberFormat="1" applyFont="1" applyBorder="1" applyAlignment="1">
      <alignment horizontal="left" vertical="center" wrapText="1"/>
    </xf>
    <xf numFmtId="2" fontId="6" fillId="0" borderId="14" xfId="1" applyNumberFormat="1" applyFont="1" applyBorder="1" applyAlignment="1">
      <alignment horizontal="left" vertical="center" wrapText="1"/>
    </xf>
    <xf numFmtId="0" fontId="6" fillId="0" borderId="15" xfId="1" applyFont="1" applyBorder="1" applyAlignment="1">
      <alignment horizontal="left" vertical="center" wrapText="1"/>
    </xf>
    <xf numFmtId="0" fontId="6" fillId="0" borderId="14" xfId="1" applyFont="1" applyBorder="1" applyAlignment="1">
      <alignment horizontal="left" vertical="center" wrapText="1"/>
    </xf>
    <xf numFmtId="0" fontId="6" fillId="0" borderId="0" xfId="1" applyFont="1" applyAlignment="1">
      <alignment horizontal="center"/>
    </xf>
    <xf numFmtId="0" fontId="16" fillId="0" borderId="5" xfId="1" applyFont="1" applyBorder="1" applyAlignment="1">
      <alignment horizontal="left"/>
    </xf>
    <xf numFmtId="0" fontId="16" fillId="0" borderId="15" xfId="1" applyFont="1" applyBorder="1" applyAlignment="1">
      <alignment horizontal="left"/>
    </xf>
    <xf numFmtId="0" fontId="16" fillId="0" borderId="14" xfId="1" applyFont="1" applyBorder="1" applyAlignment="1">
      <alignment horizontal="left"/>
    </xf>
    <xf numFmtId="0" fontId="16" fillId="0" borderId="12" xfId="1" applyFont="1" applyBorder="1" applyAlignment="1">
      <alignment horizontal="left"/>
    </xf>
    <xf numFmtId="0" fontId="16" fillId="0" borderId="13" xfId="1" applyFont="1" applyBorder="1" applyAlignment="1">
      <alignment horizontal="left" vertical="top" wrapText="1"/>
    </xf>
    <xf numFmtId="0" fontId="16" fillId="0" borderId="12" xfId="1" applyFont="1" applyBorder="1" applyAlignment="1">
      <alignment horizontal="left" vertical="top" wrapText="1"/>
    </xf>
    <xf numFmtId="0" fontId="16" fillId="0" borderId="11" xfId="1" applyFont="1" applyBorder="1" applyAlignment="1">
      <alignment horizontal="left" vertical="top" wrapText="1"/>
    </xf>
    <xf numFmtId="0" fontId="16" fillId="0" borderId="3" xfId="1" applyFont="1" applyBorder="1" applyAlignment="1">
      <alignment horizontal="left" vertical="top" wrapText="1"/>
    </xf>
    <xf numFmtId="0" fontId="16" fillId="0" borderId="0" xfId="1" applyFont="1" applyAlignment="1">
      <alignment horizontal="left" vertical="top" wrapText="1"/>
    </xf>
    <xf numFmtId="0" fontId="16" fillId="0" borderId="2" xfId="1" applyFont="1" applyBorder="1" applyAlignment="1">
      <alignment horizontal="left" vertical="top" wrapText="1"/>
    </xf>
    <xf numFmtId="0" fontId="16" fillId="0" borderId="10" xfId="1" applyFont="1" applyBorder="1" applyAlignment="1">
      <alignment horizontal="left" vertical="top" wrapText="1"/>
    </xf>
    <xf numFmtId="0" fontId="16" fillId="0" borderId="9" xfId="1" applyFont="1" applyBorder="1" applyAlignment="1">
      <alignment horizontal="left" vertical="top" wrapText="1"/>
    </xf>
    <xf numFmtId="0" fontId="16" fillId="0" borderId="8" xfId="1" applyFont="1" applyBorder="1" applyAlignment="1">
      <alignment horizontal="left" vertical="top" wrapText="1"/>
    </xf>
    <xf numFmtId="2" fontId="16" fillId="0" borderId="5" xfId="1" applyNumberFormat="1" applyFont="1" applyBorder="1" applyAlignment="1">
      <alignment horizontal="center" vertical="center" wrapText="1"/>
    </xf>
    <xf numFmtId="2" fontId="16" fillId="0" borderId="15" xfId="1" applyNumberFormat="1" applyFont="1" applyBorder="1" applyAlignment="1">
      <alignment horizontal="center" vertical="center" wrapText="1"/>
    </xf>
    <xf numFmtId="2" fontId="16" fillId="0" borderId="14" xfId="1" applyNumberFormat="1" applyFont="1" applyBorder="1" applyAlignment="1">
      <alignment horizontal="center" vertical="center" wrapText="1"/>
    </xf>
    <xf numFmtId="0" fontId="16" fillId="0" borderId="5" xfId="1" applyFont="1" applyBorder="1" applyAlignment="1">
      <alignment horizontal="left" vertical="top" wrapText="1"/>
    </xf>
    <xf numFmtId="0" fontId="16" fillId="0" borderId="14" xfId="1" applyFont="1" applyBorder="1" applyAlignment="1">
      <alignment horizontal="left" vertical="top" wrapText="1"/>
    </xf>
    <xf numFmtId="0" fontId="16" fillId="0" borderId="5" xfId="1" applyFont="1" applyBorder="1" applyAlignment="1">
      <alignment horizontal="left" vertical="top"/>
    </xf>
    <xf numFmtId="0" fontId="16" fillId="0" borderId="14" xfId="1" applyFont="1" applyBorder="1" applyAlignment="1">
      <alignment horizontal="left" vertical="top"/>
    </xf>
    <xf numFmtId="1" fontId="6" fillId="0" borderId="15" xfId="1" applyNumberFormat="1" applyFont="1" applyBorder="1" applyAlignment="1">
      <alignment horizontal="left" vertical="center"/>
    </xf>
    <xf numFmtId="1" fontId="6" fillId="0" borderId="14" xfId="1" applyNumberFormat="1" applyFont="1" applyBorder="1" applyAlignment="1">
      <alignment horizontal="left" vertical="center"/>
    </xf>
    <xf numFmtId="0" fontId="6" fillId="0" borderId="13" xfId="1" applyFont="1" applyBorder="1" applyAlignment="1">
      <alignment horizontal="center" vertical="center"/>
    </xf>
    <xf numFmtId="0" fontId="6" fillId="0" borderId="12" xfId="1" applyFont="1" applyBorder="1" applyAlignment="1">
      <alignment horizontal="center" vertical="center"/>
    </xf>
    <xf numFmtId="0" fontId="6" fillId="0" borderId="11" xfId="1" applyFont="1" applyBorder="1" applyAlignment="1">
      <alignment horizontal="center" vertical="center"/>
    </xf>
    <xf numFmtId="0" fontId="6" fillId="0" borderId="10" xfId="1" applyFont="1" applyBorder="1" applyAlignment="1">
      <alignment horizontal="center" vertical="center"/>
    </xf>
    <xf numFmtId="0" fontId="6" fillId="0" borderId="9" xfId="1" applyFont="1" applyBorder="1" applyAlignment="1">
      <alignment horizontal="center" vertical="center"/>
    </xf>
    <xf numFmtId="0" fontId="6" fillId="0" borderId="8" xfId="1" applyFont="1" applyBorder="1" applyAlignment="1">
      <alignment horizontal="center" vertical="center"/>
    </xf>
    <xf numFmtId="0" fontId="16" fillId="3" borderId="5" xfId="1" applyFont="1" applyFill="1" applyBorder="1" applyAlignment="1">
      <alignment horizontal="left"/>
    </xf>
    <xf numFmtId="0" fontId="16" fillId="3" borderId="15" xfId="1" applyFont="1" applyFill="1" applyBorder="1" applyAlignment="1">
      <alignment horizontal="left"/>
    </xf>
    <xf numFmtId="0" fontId="16" fillId="3" borderId="14" xfId="1" applyFont="1" applyFill="1" applyBorder="1" applyAlignment="1">
      <alignment horizontal="left"/>
    </xf>
    <xf numFmtId="0" fontId="6" fillId="0" borderId="13" xfId="1" applyFont="1" applyBorder="1" applyAlignment="1">
      <alignment horizontal="center"/>
    </xf>
    <xf numFmtId="0" fontId="6" fillId="0" borderId="11" xfId="1" applyFont="1" applyBorder="1" applyAlignment="1">
      <alignment horizontal="center"/>
    </xf>
    <xf numFmtId="0" fontId="6" fillId="0" borderId="3" xfId="1" applyFont="1" applyBorder="1" applyAlignment="1">
      <alignment horizontal="center"/>
    </xf>
    <xf numFmtId="0" fontId="6" fillId="0" borderId="2" xfId="1" applyFont="1" applyBorder="1" applyAlignment="1">
      <alignment horizontal="center"/>
    </xf>
    <xf numFmtId="0" fontId="6" fillId="0" borderId="10" xfId="1" applyFont="1" applyBorder="1" applyAlignment="1">
      <alignment horizontal="center"/>
    </xf>
    <xf numFmtId="0" fontId="6" fillId="0" borderId="8" xfId="1" applyFont="1" applyBorder="1" applyAlignment="1">
      <alignment horizontal="center"/>
    </xf>
    <xf numFmtId="0" fontId="6" fillId="0" borderId="15" xfId="1" applyFont="1" applyBorder="1" applyAlignment="1">
      <alignment horizontal="center" vertical="center"/>
    </xf>
    <xf numFmtId="0" fontId="6" fillId="0" borderId="14" xfId="1" applyFont="1" applyBorder="1" applyAlignment="1">
      <alignment horizontal="center" vertical="center"/>
    </xf>
    <xf numFmtId="0" fontId="16" fillId="0" borderId="3" xfId="1" applyFont="1" applyBorder="1" applyAlignment="1">
      <alignment horizontal="center" vertical="center" wrapText="1"/>
    </xf>
    <xf numFmtId="0" fontId="16" fillId="0" borderId="0" xfId="1" applyFont="1" applyAlignment="1">
      <alignment horizontal="center" vertical="center" wrapText="1"/>
    </xf>
    <xf numFmtId="0" fontId="16" fillId="0" borderId="2" xfId="1" applyFont="1" applyBorder="1" applyAlignment="1">
      <alignment horizontal="center" vertical="center" wrapText="1"/>
    </xf>
    <xf numFmtId="0" fontId="6" fillId="0" borderId="13"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3" xfId="1" applyFont="1" applyBorder="1" applyAlignment="1">
      <alignment horizontal="center" vertical="center" wrapText="1"/>
    </xf>
    <xf numFmtId="0" fontId="6" fillId="0" borderId="0" xfId="1" applyFont="1" applyAlignment="1">
      <alignment horizontal="center" vertical="center" wrapText="1"/>
    </xf>
    <xf numFmtId="0" fontId="6" fillId="0" borderId="2" xfId="1" applyFont="1" applyBorder="1" applyAlignment="1">
      <alignment horizontal="center" vertical="center" wrapText="1"/>
    </xf>
    <xf numFmtId="10" fontId="6" fillId="0" borderId="5" xfId="2" applyNumberFormat="1" applyFont="1" applyBorder="1" applyAlignment="1">
      <alignment wrapText="1"/>
    </xf>
    <xf numFmtId="10" fontId="6" fillId="0" borderId="15" xfId="2" applyNumberFormat="1" applyFont="1" applyBorder="1" applyAlignment="1">
      <alignment wrapText="1"/>
    </xf>
    <xf numFmtId="10" fontId="6" fillId="0" borderId="14" xfId="2" applyNumberFormat="1" applyFont="1" applyBorder="1" applyAlignment="1">
      <alignment wrapText="1"/>
    </xf>
    <xf numFmtId="1" fontId="6" fillId="0" borderId="15" xfId="1" applyNumberFormat="1" applyFont="1" applyBorder="1" applyAlignment="1">
      <alignment horizontal="center" vertical="center"/>
    </xf>
    <xf numFmtId="1" fontId="6" fillId="0" borderId="14" xfId="1" applyNumberFormat="1" applyFont="1" applyBorder="1" applyAlignment="1">
      <alignment horizontal="center" vertical="center"/>
    </xf>
    <xf numFmtId="10" fontId="6" fillId="0" borderId="5" xfId="2" applyNumberFormat="1" applyFont="1" applyBorder="1" applyAlignment="1">
      <alignment vertical="top" wrapText="1"/>
    </xf>
    <xf numFmtId="10" fontId="6" fillId="0" borderId="15" xfId="2" applyNumberFormat="1" applyFont="1" applyBorder="1" applyAlignment="1">
      <alignment vertical="top" wrapText="1"/>
    </xf>
    <xf numFmtId="10" fontId="6" fillId="0" borderId="14" xfId="2" applyNumberFormat="1" applyFont="1" applyBorder="1" applyAlignment="1">
      <alignment vertical="top" wrapText="1"/>
    </xf>
    <xf numFmtId="0" fontId="6" fillId="0" borderId="15" xfId="1" applyFont="1" applyBorder="1" applyAlignment="1">
      <alignment horizontal="center" vertical="center" wrapText="1"/>
    </xf>
    <xf numFmtId="0" fontId="6" fillId="0" borderId="14" xfId="1" applyFont="1" applyBorder="1" applyAlignment="1">
      <alignment horizontal="center" vertical="center" wrapText="1"/>
    </xf>
    <xf numFmtId="2" fontId="16" fillId="0" borderId="0" xfId="1" applyNumberFormat="1" applyFont="1" applyAlignment="1">
      <alignment horizontal="center" vertical="center"/>
    </xf>
    <xf numFmtId="2" fontId="6" fillId="0" borderId="0" xfId="1" applyNumberFormat="1" applyFont="1" applyAlignment="1">
      <alignment horizontal="left" vertical="center" wrapText="1"/>
    </xf>
    <xf numFmtId="0" fontId="16" fillId="0" borderId="15" xfId="1" applyFont="1" applyBorder="1" applyAlignment="1">
      <alignment horizontal="center" vertical="center"/>
    </xf>
    <xf numFmtId="0" fontId="16" fillId="0" borderId="14" xfId="1" applyFont="1" applyBorder="1" applyAlignment="1">
      <alignment horizontal="center" vertical="center"/>
    </xf>
    <xf numFmtId="0" fontId="17" fillId="0" borderId="1" xfId="1" applyFont="1" applyBorder="1" applyAlignment="1">
      <alignment horizontal="center" vertical="center" wrapText="1"/>
    </xf>
    <xf numFmtId="2" fontId="6" fillId="0" borderId="0" xfId="1" applyNumberFormat="1" applyFont="1" applyAlignment="1">
      <alignment horizontal="left" vertical="top" wrapText="1"/>
    </xf>
    <xf numFmtId="0" fontId="6" fillId="0" borderId="6" xfId="1" applyFont="1" applyBorder="1" applyAlignment="1">
      <alignment vertical="center" wrapText="1"/>
    </xf>
    <xf numFmtId="0" fontId="6" fillId="0" borderId="7" xfId="1" applyFont="1" applyBorder="1" applyAlignment="1">
      <alignment vertical="center" wrapText="1"/>
    </xf>
    <xf numFmtId="0" fontId="6" fillId="0" borderId="4" xfId="1" applyFont="1" applyBorder="1" applyAlignment="1">
      <alignment vertical="center" wrapText="1"/>
    </xf>
    <xf numFmtId="0" fontId="6" fillId="0" borderId="9" xfId="1" applyFont="1" applyBorder="1" applyAlignment="1">
      <alignment horizontal="left" vertical="center" wrapText="1"/>
    </xf>
    <xf numFmtId="0" fontId="6" fillId="0" borderId="7" xfId="1" applyFont="1" applyBorder="1" applyAlignment="1">
      <alignment horizontal="center" vertical="center" wrapText="1"/>
    </xf>
    <xf numFmtId="9" fontId="6" fillId="0" borderId="1" xfId="6" applyFont="1" applyBorder="1" applyAlignment="1" applyProtection="1">
      <alignment horizontal="center" vertical="center"/>
    </xf>
    <xf numFmtId="2" fontId="6" fillId="0" borderId="1" xfId="6" applyNumberFormat="1" applyFont="1" applyBorder="1" applyAlignment="1">
      <alignment horizontal="center" vertical="center"/>
    </xf>
    <xf numFmtId="0" fontId="6" fillId="0" borderId="0" xfId="1" applyFont="1" applyAlignment="1">
      <alignment horizontal="left" vertical="top" wrapText="1"/>
    </xf>
    <xf numFmtId="0" fontId="6" fillId="0" borderId="9" xfId="1" applyFont="1" applyBorder="1" applyAlignment="1">
      <alignment horizontal="left" vertical="top" wrapText="1"/>
    </xf>
    <xf numFmtId="2" fontId="16" fillId="0" borderId="14" xfId="1" applyNumberFormat="1" applyFont="1" applyBorder="1" applyAlignment="1">
      <alignment horizontal="left" vertical="center"/>
    </xf>
    <xf numFmtId="0" fontId="6" fillId="0" borderId="13" xfId="1" applyFont="1" applyBorder="1" applyAlignment="1">
      <alignment horizontal="left" vertical="top" wrapText="1"/>
    </xf>
    <xf numFmtId="0" fontId="16" fillId="0" borderId="13" xfId="1" applyFont="1" applyBorder="1" applyAlignment="1">
      <alignment horizontal="left" vertical="top"/>
    </xf>
    <xf numFmtId="0" fontId="16" fillId="0" borderId="12" xfId="1" applyFont="1" applyBorder="1" applyAlignment="1">
      <alignment horizontal="left" vertical="top"/>
    </xf>
    <xf numFmtId="0" fontId="16" fillId="0" borderId="11" xfId="1" applyFont="1" applyBorder="1" applyAlignment="1">
      <alignment horizontal="left" vertical="top"/>
    </xf>
    <xf numFmtId="0" fontId="16" fillId="0" borderId="10" xfId="1" applyFont="1" applyBorder="1" applyAlignment="1">
      <alignment horizontal="left" vertical="top"/>
    </xf>
    <xf numFmtId="0" fontId="16" fillId="0" borderId="9" xfId="1" applyFont="1" applyBorder="1" applyAlignment="1">
      <alignment horizontal="left" vertical="top"/>
    </xf>
    <xf numFmtId="0" fontId="16" fillId="0" borderId="8" xfId="1" applyFont="1" applyBorder="1" applyAlignment="1">
      <alignment horizontal="left" vertical="top"/>
    </xf>
    <xf numFmtId="164" fontId="16" fillId="0" borderId="5" xfId="1" applyNumberFormat="1" applyFont="1" applyBorder="1" applyAlignment="1">
      <alignment horizontal="left" vertical="top" wrapText="1"/>
    </xf>
    <xf numFmtId="164" fontId="16" fillId="0" borderId="15" xfId="1" applyNumberFormat="1" applyFont="1" applyBorder="1" applyAlignment="1">
      <alignment horizontal="left" vertical="top"/>
    </xf>
    <xf numFmtId="164" fontId="16" fillId="0" borderId="14" xfId="1" applyNumberFormat="1" applyFont="1" applyBorder="1" applyAlignment="1">
      <alignment horizontal="left" vertical="top"/>
    </xf>
    <xf numFmtId="2" fontId="21" fillId="0" borderId="0" xfId="1" applyNumberFormat="1" applyFont="1" applyAlignment="1">
      <alignment horizontal="center" vertical="center" wrapText="1"/>
    </xf>
    <xf numFmtId="2" fontId="21" fillId="0" borderId="0" xfId="1" applyNumberFormat="1" applyFont="1" applyAlignment="1">
      <alignment horizontal="center" vertical="center"/>
    </xf>
    <xf numFmtId="0" fontId="16" fillId="0" borderId="1" xfId="1" applyFont="1" applyBorder="1" applyAlignment="1">
      <alignment horizontal="left" vertical="center" wrapText="1"/>
    </xf>
    <xf numFmtId="2" fontId="20" fillId="0" borderId="0" xfId="1" applyNumberFormat="1" applyFont="1" applyAlignment="1">
      <alignment horizontal="left" vertical="center" wrapText="1"/>
    </xf>
    <xf numFmtId="0" fontId="6" fillId="0" borderId="12" xfId="1" applyFont="1" applyBorder="1" applyAlignment="1">
      <alignment horizontal="left" vertical="center" wrapText="1"/>
    </xf>
    <xf numFmtId="0" fontId="6" fillId="0" borderId="0" xfId="1" applyFont="1" applyAlignment="1">
      <alignment horizontal="left" vertical="center" wrapText="1"/>
    </xf>
    <xf numFmtId="0" fontId="16" fillId="0" borderId="12" xfId="1" applyFont="1" applyBorder="1" applyAlignment="1">
      <alignment horizontal="left" vertical="center" wrapText="1"/>
    </xf>
    <xf numFmtId="0" fontId="16" fillId="0" borderId="0" xfId="1" applyFont="1" applyAlignment="1">
      <alignment horizontal="left" vertical="center" wrapText="1"/>
    </xf>
    <xf numFmtId="0" fontId="16" fillId="0" borderId="9" xfId="1" applyFont="1" applyBorder="1" applyAlignment="1">
      <alignment horizontal="left" vertical="center" wrapText="1"/>
    </xf>
    <xf numFmtId="0" fontId="21" fillId="0" borderId="6" xfId="1" applyFont="1" applyBorder="1" applyAlignment="1">
      <alignment horizontal="center" vertical="center" wrapText="1"/>
    </xf>
    <xf numFmtId="0" fontId="21" fillId="0" borderId="7" xfId="1" applyFont="1" applyBorder="1" applyAlignment="1">
      <alignment horizontal="center" vertical="center" wrapText="1"/>
    </xf>
    <xf numFmtId="0" fontId="21" fillId="0" borderId="4" xfId="1" applyFont="1" applyBorder="1" applyAlignment="1">
      <alignment horizontal="center" vertical="center" wrapText="1"/>
    </xf>
    <xf numFmtId="0" fontId="21" fillId="0" borderId="1" xfId="1" applyFont="1" applyBorder="1" applyAlignment="1">
      <alignment horizontal="center" vertical="center"/>
    </xf>
    <xf numFmtId="0" fontId="21" fillId="0" borderId="1" xfId="1" applyFont="1" applyBorder="1" applyAlignment="1">
      <alignment horizontal="center" vertical="center" wrapText="1"/>
    </xf>
    <xf numFmtId="0" fontId="22" fillId="0" borderId="1" xfId="1" applyFont="1" applyBorder="1" applyAlignment="1">
      <alignment horizontal="center" vertical="center" wrapText="1"/>
    </xf>
    <xf numFmtId="0" fontId="21" fillId="0" borderId="1" xfId="1" applyFont="1" applyFill="1" applyBorder="1" applyAlignment="1">
      <alignment horizontal="center" vertical="center" wrapText="1"/>
    </xf>
    <xf numFmtId="0" fontId="21" fillId="0" borderId="13" xfId="1" applyFont="1" applyBorder="1" applyAlignment="1">
      <alignment horizontal="center" vertical="center" wrapText="1"/>
    </xf>
    <xf numFmtId="0" fontId="21" fillId="0" borderId="12" xfId="1" applyFont="1" applyBorder="1" applyAlignment="1">
      <alignment horizontal="center" vertical="center" wrapText="1"/>
    </xf>
    <xf numFmtId="0" fontId="21" fillId="0" borderId="11" xfId="1" applyFont="1" applyBorder="1" applyAlignment="1">
      <alignment horizontal="center" vertical="center" wrapText="1"/>
    </xf>
    <xf numFmtId="0" fontId="21" fillId="0" borderId="10" xfId="1" applyFont="1" applyBorder="1" applyAlignment="1">
      <alignment horizontal="center" vertical="center" wrapText="1"/>
    </xf>
    <xf numFmtId="0" fontId="21" fillId="0" borderId="9" xfId="1" applyFont="1" applyBorder="1" applyAlignment="1">
      <alignment horizontal="center" vertical="center" wrapText="1"/>
    </xf>
    <xf numFmtId="0" fontId="21" fillId="0" borderId="8" xfId="1" applyFont="1" applyBorder="1" applyAlignment="1">
      <alignment horizontal="center" vertical="center" wrapText="1"/>
    </xf>
    <xf numFmtId="0" fontId="6" fillId="0" borderId="1" xfId="1" applyFont="1" applyFill="1" applyBorder="1" applyAlignment="1">
      <alignment horizontal="left" vertical="center" wrapText="1"/>
    </xf>
    <xf numFmtId="0" fontId="6" fillId="0" borderId="9" xfId="1" applyFont="1" applyFill="1" applyBorder="1" applyAlignment="1">
      <alignment horizontal="left" vertical="center" wrapText="1"/>
    </xf>
    <xf numFmtId="0" fontId="20" fillId="0" borderId="6" xfId="1" applyFont="1" applyFill="1" applyBorder="1" applyAlignment="1">
      <alignment horizontal="left" vertical="center" wrapText="1"/>
    </xf>
    <xf numFmtId="0" fontId="20" fillId="0" borderId="7" xfId="1" applyFont="1" applyFill="1" applyBorder="1" applyAlignment="1">
      <alignment horizontal="left" vertical="center" wrapText="1"/>
    </xf>
    <xf numFmtId="14" fontId="6" fillId="0" borderId="6" xfId="1" applyNumberFormat="1" applyFont="1" applyFill="1" applyBorder="1" applyAlignment="1">
      <alignment horizontal="center" vertical="center"/>
    </xf>
    <xf numFmtId="14" fontId="6" fillId="0" borderId="4" xfId="1" applyNumberFormat="1" applyFont="1" applyFill="1" applyBorder="1" applyAlignment="1">
      <alignment horizontal="center" vertical="center"/>
    </xf>
    <xf numFmtId="9" fontId="20" fillId="0" borderId="1" xfId="6" applyFont="1" applyFill="1" applyBorder="1" applyAlignment="1" applyProtection="1">
      <alignment horizontal="center" vertical="center"/>
    </xf>
    <xf numFmtId="0" fontId="21" fillId="0" borderId="1" xfId="1" applyFont="1" applyBorder="1" applyAlignment="1">
      <alignment horizontal="center"/>
    </xf>
    <xf numFmtId="2" fontId="20" fillId="0" borderId="0" xfId="1" applyNumberFormat="1" applyFont="1" applyAlignment="1">
      <alignment horizontal="center" vertical="top" wrapText="1"/>
    </xf>
    <xf numFmtId="2" fontId="6" fillId="0" borderId="1" xfId="6" applyNumberFormat="1" applyFont="1" applyFill="1" applyBorder="1" applyAlignment="1">
      <alignment horizontal="center" vertical="center"/>
    </xf>
    <xf numFmtId="0" fontId="6" fillId="0" borderId="15" xfId="1" applyFont="1" applyFill="1" applyBorder="1" applyAlignment="1">
      <alignment horizontal="left" vertical="center" wrapText="1"/>
    </xf>
    <xf numFmtId="0" fontId="20" fillId="0" borderId="4" xfId="1" applyFont="1" applyFill="1" applyBorder="1" applyAlignment="1">
      <alignment horizontal="left" vertical="center" wrapText="1"/>
    </xf>
    <xf numFmtId="0" fontId="6" fillId="0" borderId="6" xfId="1" applyFont="1" applyFill="1" applyBorder="1" applyAlignment="1">
      <alignment horizontal="left" vertical="center" wrapText="1"/>
    </xf>
    <xf numFmtId="0" fontId="6" fillId="0" borderId="7" xfId="1" applyFont="1" applyFill="1" applyBorder="1" applyAlignment="1">
      <alignment horizontal="left" vertical="center" wrapText="1"/>
    </xf>
    <xf numFmtId="0" fontId="20" fillId="0" borderId="0" xfId="1" applyFont="1" applyFill="1" applyAlignment="1">
      <alignment horizontal="left" vertical="top" wrapText="1"/>
    </xf>
    <xf numFmtId="0" fontId="20" fillId="0" borderId="9" xfId="1" applyFont="1" applyFill="1" applyBorder="1" applyAlignment="1">
      <alignment horizontal="left" vertical="top" wrapText="1"/>
    </xf>
    <xf numFmtId="0" fontId="20" fillId="0" borderId="12" xfId="1" applyFont="1" applyFill="1" applyBorder="1" applyAlignment="1">
      <alignment horizontal="left" vertical="center" wrapText="1"/>
    </xf>
    <xf numFmtId="0" fontId="20" fillId="0" borderId="9" xfId="1" applyFont="1" applyFill="1" applyBorder="1" applyAlignment="1">
      <alignment horizontal="left" vertical="center" wrapText="1"/>
    </xf>
    <xf numFmtId="0" fontId="6" fillId="0" borderId="4" xfId="1" applyFont="1" applyFill="1" applyBorder="1" applyAlignment="1">
      <alignment horizontal="left" vertical="center" wrapText="1"/>
    </xf>
    <xf numFmtId="0" fontId="20" fillId="0" borderId="6" xfId="1" applyFont="1" applyFill="1" applyBorder="1" applyAlignment="1">
      <alignment vertical="center" wrapText="1"/>
    </xf>
    <xf numFmtId="0" fontId="20" fillId="0" borderId="4" xfId="1" applyFont="1" applyFill="1" applyBorder="1" applyAlignment="1">
      <alignment vertical="center" wrapText="1"/>
    </xf>
    <xf numFmtId="0" fontId="6" fillId="0" borderId="6" xfId="1" applyFont="1" applyFill="1" applyBorder="1" applyAlignment="1">
      <alignment horizontal="left" wrapText="1"/>
    </xf>
    <xf numFmtId="0" fontId="6" fillId="0" borderId="4" xfId="1" applyFont="1" applyFill="1" applyBorder="1" applyAlignment="1">
      <alignment horizontal="left" wrapText="1"/>
    </xf>
    <xf numFmtId="165" fontId="21" fillId="0" borderId="1" xfId="1" applyNumberFormat="1" applyFont="1" applyBorder="1" applyAlignment="1">
      <alignment horizontal="left" vertical="center"/>
    </xf>
    <xf numFmtId="165" fontId="21" fillId="0" borderId="1" xfId="1" applyNumberFormat="1" applyFont="1" applyBorder="1" applyAlignment="1">
      <alignment horizontal="center" vertical="top"/>
    </xf>
    <xf numFmtId="2" fontId="21" fillId="0" borderId="14" xfId="1" applyNumberFormat="1" applyFont="1" applyBorder="1" applyAlignment="1">
      <alignment horizontal="left" vertical="center"/>
    </xf>
    <xf numFmtId="2" fontId="21" fillId="0" borderId="1" xfId="1" applyNumberFormat="1" applyFont="1" applyBorder="1" applyAlignment="1">
      <alignment horizontal="left" vertical="center"/>
    </xf>
    <xf numFmtId="0" fontId="21" fillId="0" borderId="13" xfId="1" applyFont="1" applyBorder="1" applyAlignment="1">
      <alignment horizontal="left" vertical="top" wrapText="1"/>
    </xf>
    <xf numFmtId="0" fontId="21" fillId="0" borderId="11" xfId="1" applyFont="1" applyBorder="1" applyAlignment="1">
      <alignment horizontal="left" vertical="top" wrapText="1"/>
    </xf>
    <xf numFmtId="0" fontId="21" fillId="0" borderId="10" xfId="1" applyFont="1" applyBorder="1" applyAlignment="1">
      <alignment horizontal="left" vertical="top" wrapText="1"/>
    </xf>
    <xf numFmtId="0" fontId="21" fillId="0" borderId="8" xfId="1" applyFont="1" applyBorder="1" applyAlignment="1">
      <alignment horizontal="left" vertical="top" wrapText="1"/>
    </xf>
    <xf numFmtId="0" fontId="6" fillId="0" borderId="1" xfId="1" applyFont="1" applyBorder="1" applyAlignment="1">
      <alignment horizontal="center" vertical="center" wrapText="1"/>
    </xf>
    <xf numFmtId="0" fontId="21" fillId="0" borderId="5" xfId="1" applyFont="1" applyBorder="1" applyAlignment="1">
      <alignment horizontal="center" vertical="center"/>
    </xf>
    <xf numFmtId="0" fontId="20" fillId="0" borderId="6" xfId="1" applyFont="1" applyBorder="1" applyAlignment="1">
      <alignment horizontal="left" vertical="center" wrapText="1"/>
    </xf>
    <xf numFmtId="0" fontId="20" fillId="0" borderId="4" xfId="1" applyFont="1" applyBorder="1" applyAlignment="1">
      <alignment horizontal="left" vertical="center" wrapText="1"/>
    </xf>
    <xf numFmtId="39" fontId="20" fillId="0" borderId="1" xfId="1" applyNumberFormat="1" applyFont="1" applyBorder="1" applyAlignment="1">
      <alignment horizontal="center" vertical="center"/>
    </xf>
    <xf numFmtId="0" fontId="21" fillId="0" borderId="13" xfId="1" applyFont="1" applyBorder="1" applyAlignment="1">
      <alignment horizontal="left" vertical="top"/>
    </xf>
    <xf numFmtId="0" fontId="21" fillId="0" borderId="11" xfId="1" applyFont="1" applyBorder="1" applyAlignment="1">
      <alignment horizontal="left" vertical="top"/>
    </xf>
    <xf numFmtId="0" fontId="21" fillId="0" borderId="10" xfId="1" applyFont="1" applyBorder="1" applyAlignment="1">
      <alignment horizontal="left" vertical="top"/>
    </xf>
    <xf numFmtId="0" fontId="21" fillId="0" borderId="8" xfId="1" applyFont="1" applyBorder="1" applyAlignment="1">
      <alignment horizontal="left" vertical="top"/>
    </xf>
    <xf numFmtId="0" fontId="21" fillId="0" borderId="12" xfId="1" applyFont="1" applyBorder="1" applyAlignment="1">
      <alignment horizontal="left" vertical="top" wrapText="1"/>
    </xf>
    <xf numFmtId="0" fontId="21" fillId="0" borderId="3" xfId="1" applyFont="1" applyBorder="1" applyAlignment="1">
      <alignment horizontal="left" vertical="top" wrapText="1"/>
    </xf>
    <xf numFmtId="0" fontId="21" fillId="0" borderId="0" xfId="1" applyFont="1" applyAlignment="1">
      <alignment horizontal="left" vertical="top" wrapText="1"/>
    </xf>
    <xf numFmtId="0" fontId="21" fillId="0" borderId="2" xfId="1" applyFont="1" applyBorder="1" applyAlignment="1">
      <alignment horizontal="left" vertical="top" wrapText="1"/>
    </xf>
    <xf numFmtId="0" fontId="21" fillId="0" borderId="9" xfId="1" applyFont="1" applyBorder="1" applyAlignment="1">
      <alignment horizontal="left" vertical="top" wrapText="1"/>
    </xf>
    <xf numFmtId="0" fontId="21" fillId="0" borderId="12" xfId="1" applyFont="1" applyBorder="1" applyAlignment="1">
      <alignment horizontal="left" vertical="top"/>
    </xf>
    <xf numFmtId="0" fontId="21" fillId="0" borderId="3" xfId="1" applyFont="1" applyBorder="1" applyAlignment="1">
      <alignment horizontal="left" vertical="top"/>
    </xf>
    <xf numFmtId="0" fontId="21" fillId="0" borderId="0" xfId="1" applyFont="1" applyAlignment="1">
      <alignment horizontal="left" vertical="top"/>
    </xf>
    <xf numFmtId="0" fontId="21" fillId="0" borderId="2" xfId="1" applyFont="1" applyBorder="1" applyAlignment="1">
      <alignment horizontal="left" vertical="top"/>
    </xf>
    <xf numFmtId="0" fontId="21" fillId="0" borderId="9" xfId="1" applyFont="1" applyBorder="1" applyAlignment="1">
      <alignment horizontal="left" vertical="top"/>
    </xf>
    <xf numFmtId="0" fontId="20" fillId="0" borderId="12" xfId="1" applyFont="1" applyBorder="1" applyAlignment="1">
      <alignment horizontal="left" vertical="top" wrapText="1"/>
    </xf>
    <xf numFmtId="0" fontId="20" fillId="0" borderId="11" xfId="1" applyFont="1" applyBorder="1" applyAlignment="1">
      <alignment horizontal="left" vertical="top" wrapText="1"/>
    </xf>
    <xf numFmtId="0" fontId="20" fillId="0" borderId="10" xfId="1" applyFont="1" applyBorder="1" applyAlignment="1">
      <alignment horizontal="left" vertical="top" wrapText="1"/>
    </xf>
    <xf numFmtId="0" fontId="20" fillId="0" borderId="9" xfId="1" applyFont="1" applyBorder="1" applyAlignment="1">
      <alignment horizontal="left" vertical="top" wrapText="1"/>
    </xf>
    <xf numFmtId="0" fontId="20" fillId="0" borderId="8" xfId="1" applyFont="1" applyBorder="1" applyAlignment="1">
      <alignment horizontal="left" vertical="top" wrapText="1"/>
    </xf>
    <xf numFmtId="0" fontId="14" fillId="0" borderId="16" xfId="8" applyFont="1" applyBorder="1" applyAlignment="1">
      <alignment horizontal="center"/>
    </xf>
    <xf numFmtId="0" fontId="6" fillId="0" borderId="17" xfId="8" applyFont="1" applyBorder="1"/>
    <xf numFmtId="0" fontId="6" fillId="0" borderId="22" xfId="8" applyFont="1" applyBorder="1"/>
    <xf numFmtId="0" fontId="6" fillId="0" borderId="23" xfId="8" applyFont="1" applyBorder="1"/>
    <xf numFmtId="0" fontId="6" fillId="0" borderId="24" xfId="8" applyFont="1" applyBorder="1"/>
    <xf numFmtId="0" fontId="6" fillId="0" borderId="26" xfId="8" applyFont="1" applyBorder="1"/>
    <xf numFmtId="0" fontId="14" fillId="0" borderId="16" xfId="8" applyFont="1" applyBorder="1" applyAlignment="1">
      <alignment horizontal="center" vertical="center"/>
    </xf>
    <xf numFmtId="0" fontId="6" fillId="0" borderId="18" xfId="8" applyFont="1" applyBorder="1"/>
    <xf numFmtId="0" fontId="6" fillId="0" borderId="25" xfId="8" applyFont="1" applyBorder="1"/>
    <xf numFmtId="0" fontId="18" fillId="5" borderId="19" xfId="8" applyFont="1" applyFill="1" applyBorder="1" applyAlignment="1">
      <alignment horizontal="left"/>
    </xf>
    <xf numFmtId="0" fontId="6" fillId="0" borderId="20" xfId="8" applyFont="1" applyBorder="1"/>
    <xf numFmtId="0" fontId="6" fillId="0" borderId="21" xfId="8" applyFont="1" applyBorder="1"/>
    <xf numFmtId="0" fontId="14" fillId="0" borderId="0" xfId="8" applyFont="1" applyAlignment="1">
      <alignment horizontal="center"/>
    </xf>
    <xf numFmtId="0" fontId="14" fillId="0" borderId="0" xfId="8" applyFont="1"/>
    <xf numFmtId="0" fontId="18" fillId="0" borderId="19" xfId="8" applyFont="1" applyBorder="1" applyAlignment="1">
      <alignment horizontal="left"/>
    </xf>
    <xf numFmtId="0" fontId="18" fillId="0" borderId="18" xfId="8" applyFont="1" applyBorder="1" applyAlignment="1">
      <alignment horizontal="left"/>
    </xf>
    <xf numFmtId="0" fontId="18" fillId="0" borderId="19" xfId="8" applyFont="1" applyBorder="1" applyAlignment="1">
      <alignment horizontal="left" vertical="center"/>
    </xf>
    <xf numFmtId="0" fontId="18" fillId="0" borderId="20" xfId="8" applyFont="1" applyBorder="1" applyAlignment="1">
      <alignment horizontal="left"/>
    </xf>
    <xf numFmtId="0" fontId="14" fillId="0" borderId="16" xfId="8" applyFont="1" applyBorder="1" applyAlignment="1">
      <alignment horizontal="left" vertical="top" wrapText="1"/>
    </xf>
    <xf numFmtId="2" fontId="18" fillId="0" borderId="19" xfId="8" applyNumberFormat="1" applyFont="1" applyBorder="1" applyAlignment="1">
      <alignment horizontal="center" vertical="center" wrapText="1"/>
    </xf>
    <xf numFmtId="0" fontId="18" fillId="0" borderId="19" xfId="8" applyFont="1" applyBorder="1" applyAlignment="1">
      <alignment horizontal="left" vertical="top" wrapText="1"/>
    </xf>
    <xf numFmtId="0" fontId="14" fillId="0" borderId="20" xfId="8" applyFont="1" applyBorder="1" applyAlignment="1">
      <alignment horizontal="left" vertical="top" wrapText="1"/>
    </xf>
    <xf numFmtId="2" fontId="14" fillId="0" borderId="19" xfId="8" applyNumberFormat="1" applyFont="1" applyBorder="1" applyAlignment="1">
      <alignment horizontal="center" vertical="center" wrapText="1"/>
    </xf>
    <xf numFmtId="0" fontId="18" fillId="0" borderId="20" xfId="8" applyFont="1" applyBorder="1" applyAlignment="1">
      <alignment horizontal="left" vertical="center" wrapText="1"/>
    </xf>
    <xf numFmtId="2" fontId="14" fillId="0" borderId="19" xfId="8" applyNumberFormat="1" applyFont="1" applyBorder="1" applyAlignment="1">
      <alignment horizontal="left" vertical="center" wrapText="1"/>
    </xf>
    <xf numFmtId="2" fontId="18" fillId="0" borderId="0" xfId="8" applyNumberFormat="1" applyFont="1" applyAlignment="1">
      <alignment horizontal="center" vertical="center" wrapText="1"/>
    </xf>
    <xf numFmtId="0" fontId="14" fillId="0" borderId="20" xfId="8" applyFont="1" applyBorder="1" applyAlignment="1">
      <alignment horizontal="left"/>
    </xf>
    <xf numFmtId="2" fontId="18" fillId="0" borderId="19" xfId="8" applyNumberFormat="1" applyFont="1" applyBorder="1" applyAlignment="1">
      <alignment horizontal="center" vertical="center"/>
    </xf>
    <xf numFmtId="0" fontId="18" fillId="0" borderId="19" xfId="8" applyFont="1" applyBorder="1" applyAlignment="1">
      <alignment horizontal="left" vertical="center" wrapText="1"/>
    </xf>
    <xf numFmtId="0" fontId="14" fillId="0" borderId="20" xfId="8" applyFont="1" applyBorder="1" applyAlignment="1">
      <alignment horizontal="left" wrapText="1"/>
    </xf>
    <xf numFmtId="10" fontId="14" fillId="0" borderId="19" xfId="8" applyNumberFormat="1" applyFont="1" applyBorder="1" applyAlignment="1">
      <alignment horizontal="center"/>
    </xf>
    <xf numFmtId="2" fontId="18" fillId="0" borderId="0" xfId="8" applyNumberFormat="1" applyFont="1" applyAlignment="1">
      <alignment horizontal="center" vertical="center"/>
    </xf>
    <xf numFmtId="2" fontId="14" fillId="0" borderId="0" xfId="8" applyNumberFormat="1" applyFont="1" applyAlignment="1">
      <alignment horizontal="left" vertical="center" wrapText="1"/>
    </xf>
    <xf numFmtId="0" fontId="18" fillId="0" borderId="19" xfId="8" applyFont="1" applyBorder="1" applyAlignment="1">
      <alignment horizontal="left" vertical="top"/>
    </xf>
    <xf numFmtId="1" fontId="14" fillId="0" borderId="20" xfId="8" applyNumberFormat="1" applyFont="1" applyBorder="1" applyAlignment="1">
      <alignment horizontal="left" vertical="top" wrapText="1"/>
    </xf>
    <xf numFmtId="0" fontId="18" fillId="0" borderId="28" xfId="8" applyFont="1" applyBorder="1" applyAlignment="1">
      <alignment horizontal="center" vertical="center" wrapText="1"/>
    </xf>
    <xf numFmtId="0" fontId="6" fillId="0" borderId="29" xfId="8" applyFont="1" applyBorder="1"/>
    <xf numFmtId="0" fontId="6" fillId="0" borderId="30" xfId="8" applyFont="1" applyBorder="1"/>
    <xf numFmtId="0" fontId="18" fillId="0" borderId="28" xfId="8" applyFont="1" applyBorder="1" applyAlignment="1">
      <alignment horizontal="center" vertical="center"/>
    </xf>
    <xf numFmtId="0" fontId="19" fillId="0" borderId="28" xfId="8" applyFont="1" applyBorder="1" applyAlignment="1">
      <alignment horizontal="center" vertical="center" wrapText="1"/>
    </xf>
    <xf numFmtId="0" fontId="18" fillId="0" borderId="16" xfId="8" applyFont="1" applyBorder="1" applyAlignment="1">
      <alignment horizontal="center" vertical="center" wrapText="1"/>
    </xf>
    <xf numFmtId="0" fontId="18" fillId="0" borderId="19" xfId="8" applyFont="1" applyBorder="1" applyAlignment="1">
      <alignment horizontal="center"/>
    </xf>
    <xf numFmtId="2" fontId="14" fillId="0" borderId="0" xfId="8" applyNumberFormat="1" applyFont="1" applyAlignment="1">
      <alignment horizontal="left" vertical="top" wrapText="1"/>
    </xf>
    <xf numFmtId="0" fontId="14" fillId="0" borderId="28" xfId="8" applyFont="1" applyBorder="1" applyAlignment="1">
      <alignment horizontal="left" vertical="top" wrapText="1"/>
    </xf>
    <xf numFmtId="0" fontId="14" fillId="0" borderId="0" xfId="8" applyFont="1" applyAlignment="1">
      <alignment horizontal="left" vertical="center" wrapText="1"/>
    </xf>
    <xf numFmtId="0" fontId="14" fillId="0" borderId="28" xfId="8" applyFont="1" applyBorder="1" applyAlignment="1">
      <alignment horizontal="center" vertical="center" wrapText="1"/>
    </xf>
    <xf numFmtId="9" fontId="14" fillId="0" borderId="28" xfId="8" applyNumberFormat="1" applyFont="1" applyBorder="1" applyAlignment="1">
      <alignment horizontal="center" vertical="center"/>
    </xf>
    <xf numFmtId="2" fontId="14" fillId="0" borderId="28" xfId="8" applyNumberFormat="1" applyFont="1" applyBorder="1" applyAlignment="1">
      <alignment horizontal="center" vertical="center"/>
    </xf>
    <xf numFmtId="2" fontId="6" fillId="0" borderId="30" xfId="8" applyNumberFormat="1" applyFont="1" applyBorder="1"/>
    <xf numFmtId="2" fontId="14" fillId="0" borderId="1" xfId="8" applyNumberFormat="1" applyFont="1" applyBorder="1" applyAlignment="1">
      <alignment horizontal="center" vertical="center"/>
    </xf>
    <xf numFmtId="2" fontId="6" fillId="0" borderId="1" xfId="8" applyNumberFormat="1" applyFont="1" applyBorder="1"/>
    <xf numFmtId="0" fontId="14" fillId="0" borderId="18" xfId="8" applyFont="1" applyBorder="1" applyAlignment="1">
      <alignment horizontal="left" vertical="center" wrapText="1"/>
    </xf>
    <xf numFmtId="0" fontId="14" fillId="0" borderId="1" xfId="8" applyFont="1" applyBorder="1" applyAlignment="1">
      <alignment horizontal="center"/>
    </xf>
    <xf numFmtId="0" fontId="6" fillId="0" borderId="1" xfId="8" applyFont="1" applyBorder="1"/>
    <xf numFmtId="0" fontId="18" fillId="0" borderId="1" xfId="8" applyFont="1" applyBorder="1" applyAlignment="1">
      <alignment horizontal="center" vertical="center"/>
    </xf>
    <xf numFmtId="0" fontId="14" fillId="0" borderId="1" xfId="8" applyFont="1" applyBorder="1" applyAlignment="1">
      <alignment horizontal="center" vertical="center" wrapText="1"/>
    </xf>
    <xf numFmtId="9" fontId="14" fillId="0" borderId="1" xfId="8" applyNumberFormat="1" applyFont="1" applyBorder="1" applyAlignment="1">
      <alignment horizontal="center" vertical="center"/>
    </xf>
    <xf numFmtId="0" fontId="18" fillId="0" borderId="16" xfId="8" applyFont="1" applyBorder="1" applyAlignment="1">
      <alignment horizontal="left" vertical="top" wrapText="1"/>
    </xf>
    <xf numFmtId="164" fontId="18" fillId="0" borderId="16" xfId="8" applyNumberFormat="1" applyFont="1" applyBorder="1" applyAlignment="1">
      <alignment horizontal="left" vertical="top"/>
    </xf>
    <xf numFmtId="165" fontId="18" fillId="0" borderId="19" xfId="8" applyNumberFormat="1" applyFont="1" applyBorder="1" applyAlignment="1">
      <alignment horizontal="left" vertical="center"/>
    </xf>
    <xf numFmtId="165" fontId="18" fillId="0" borderId="19" xfId="8" applyNumberFormat="1" applyFont="1" applyBorder="1" applyAlignment="1">
      <alignment horizontal="center" vertical="top"/>
    </xf>
    <xf numFmtId="2" fontId="18" fillId="0" borderId="20" xfId="8" applyNumberFormat="1" applyFont="1" applyBorder="1" applyAlignment="1">
      <alignment horizontal="left" vertical="center"/>
    </xf>
    <xf numFmtId="0" fontId="18" fillId="0" borderId="16" xfId="8" applyFont="1" applyBorder="1" applyAlignment="1">
      <alignment horizontal="left" vertical="center" wrapText="1"/>
    </xf>
    <xf numFmtId="0" fontId="18" fillId="0" borderId="17" xfId="8" applyFont="1" applyBorder="1" applyAlignment="1">
      <alignment horizontal="left" vertical="center" wrapText="1"/>
    </xf>
    <xf numFmtId="0" fontId="18" fillId="0" borderId="22" xfId="8" applyFont="1" applyBorder="1" applyAlignment="1">
      <alignment horizontal="left" vertical="center" wrapText="1"/>
    </xf>
    <xf numFmtId="0" fontId="18" fillId="0" borderId="23" xfId="8" applyFont="1" applyBorder="1" applyAlignment="1">
      <alignment horizontal="left" vertical="center" wrapText="1"/>
    </xf>
    <xf numFmtId="0" fontId="18" fillId="0" borderId="24" xfId="8" applyFont="1" applyBorder="1" applyAlignment="1">
      <alignment horizontal="left" vertical="center" wrapText="1"/>
    </xf>
    <xf numFmtId="0" fontId="18" fillId="0" borderId="26" xfId="8" applyFont="1" applyBorder="1" applyAlignment="1">
      <alignment horizontal="left" vertical="center" wrapText="1"/>
    </xf>
    <xf numFmtId="0" fontId="18" fillId="0" borderId="18" xfId="8" applyFont="1" applyBorder="1" applyAlignment="1">
      <alignment horizontal="left" vertical="center" wrapText="1"/>
    </xf>
    <xf numFmtId="0" fontId="18" fillId="0" borderId="0" xfId="8" applyFont="1" applyAlignment="1">
      <alignment horizontal="left" vertical="center" wrapText="1"/>
    </xf>
    <xf numFmtId="0" fontId="18" fillId="0" borderId="25" xfId="8" applyFont="1" applyBorder="1" applyAlignment="1">
      <alignment horizontal="left" vertical="center" wrapText="1"/>
    </xf>
    <xf numFmtId="0" fontId="18" fillId="0" borderId="29" xfId="8" applyFont="1" applyBorder="1" applyAlignment="1">
      <alignment horizontal="center" vertical="center" wrapText="1"/>
    </xf>
    <xf numFmtId="0" fontId="18" fillId="0" borderId="30" xfId="8" applyFont="1" applyBorder="1" applyAlignment="1">
      <alignment horizontal="center" vertical="center" wrapText="1"/>
    </xf>
    <xf numFmtId="0" fontId="18" fillId="0" borderId="30" xfId="8" applyFont="1" applyBorder="1" applyAlignment="1">
      <alignment horizontal="center" vertical="center"/>
    </xf>
    <xf numFmtId="0" fontId="18" fillId="0" borderId="16" xfId="8" applyFont="1" applyBorder="1" applyAlignment="1">
      <alignment horizontal="left" vertical="top"/>
    </xf>
    <xf numFmtId="165" fontId="18" fillId="0" borderId="28" xfId="8" applyNumberFormat="1" applyFont="1" applyBorder="1" applyAlignment="1">
      <alignment horizontal="center" vertical="top"/>
    </xf>
    <xf numFmtId="165" fontId="18" fillId="0" borderId="30" xfId="8" applyNumberFormat="1" applyFont="1" applyBorder="1" applyAlignment="1">
      <alignment horizontal="center" vertical="top"/>
    </xf>
    <xf numFmtId="0" fontId="6" fillId="0" borderId="44" xfId="1" applyFont="1" applyBorder="1" applyAlignment="1">
      <alignment horizontal="left" vertical="top"/>
    </xf>
    <xf numFmtId="0" fontId="6" fillId="0" borderId="11" xfId="1" applyFont="1" applyBorder="1" applyAlignment="1">
      <alignment horizontal="left" vertical="top"/>
    </xf>
    <xf numFmtId="0" fontId="6" fillId="0" borderId="62" xfId="1" applyFont="1" applyBorder="1" applyAlignment="1">
      <alignment horizontal="left" vertical="top"/>
    </xf>
    <xf numFmtId="0" fontId="6" fillId="0" borderId="8" xfId="1" applyFont="1" applyBorder="1" applyAlignment="1">
      <alignment horizontal="left" vertical="top"/>
    </xf>
    <xf numFmtId="0" fontId="6" fillId="0" borderId="1" xfId="1" applyFont="1" applyBorder="1" applyAlignment="1">
      <alignment horizontal="center" vertical="center"/>
    </xf>
    <xf numFmtId="0" fontId="16" fillId="0" borderId="35" xfId="1" applyFont="1" applyBorder="1" applyAlignment="1">
      <alignment horizontal="left" vertical="top" wrapText="1"/>
    </xf>
    <xf numFmtId="0" fontId="16" fillId="0" borderId="36" xfId="1" applyFont="1" applyBorder="1" applyAlignment="1">
      <alignment horizontal="left" vertical="top" wrapText="1"/>
    </xf>
    <xf numFmtId="0" fontId="16" fillId="0" borderId="54" xfId="1" applyFont="1" applyBorder="1" applyAlignment="1">
      <alignment horizontal="left" vertical="top" wrapText="1"/>
    </xf>
    <xf numFmtId="0" fontId="16" fillId="0" borderId="39" xfId="1" applyFont="1" applyBorder="1" applyAlignment="1">
      <alignment horizontal="left" vertical="top" wrapText="1"/>
    </xf>
    <xf numFmtId="0" fontId="16" fillId="0" borderId="61" xfId="1" applyFont="1" applyBorder="1" applyAlignment="1">
      <alignment horizontal="left" vertical="top" wrapText="1"/>
    </xf>
    <xf numFmtId="0" fontId="16" fillId="0" borderId="42" xfId="1" applyFont="1" applyBorder="1" applyAlignment="1">
      <alignment horizontal="center" vertical="center"/>
    </xf>
    <xf numFmtId="0" fontId="16" fillId="0" borderId="0" xfId="1" applyFont="1" applyBorder="1" applyAlignment="1">
      <alignment horizontal="center" vertical="center"/>
    </xf>
    <xf numFmtId="0" fontId="16" fillId="0" borderId="2" xfId="1" applyFont="1" applyBorder="1" applyAlignment="1">
      <alignment horizontal="center" vertical="center"/>
    </xf>
    <xf numFmtId="0" fontId="16" fillId="0" borderId="46" xfId="1" applyFont="1" applyBorder="1" applyAlignment="1">
      <alignment horizontal="center" vertical="center"/>
    </xf>
    <xf numFmtId="0" fontId="16" fillId="0" borderId="48" xfId="1" applyFont="1" applyBorder="1" applyAlignment="1">
      <alignment horizontal="center" vertical="center"/>
    </xf>
    <xf numFmtId="0" fontId="16" fillId="0" borderId="49" xfId="1" applyFont="1" applyBorder="1" applyAlignment="1">
      <alignment horizontal="center" vertical="center"/>
    </xf>
    <xf numFmtId="165" fontId="16" fillId="0" borderId="66" xfId="1" applyNumberFormat="1" applyFont="1" applyBorder="1" applyAlignment="1">
      <alignment horizontal="left" vertical="center"/>
    </xf>
    <xf numFmtId="165" fontId="16" fillId="0" borderId="4" xfId="1" applyNumberFormat="1" applyFont="1" applyBorder="1" applyAlignment="1">
      <alignment horizontal="left" vertical="center"/>
    </xf>
    <xf numFmtId="165" fontId="16" fillId="0" borderId="4" xfId="1" applyNumberFormat="1" applyFont="1" applyBorder="1" applyAlignment="1">
      <alignment horizontal="center" vertical="top"/>
    </xf>
    <xf numFmtId="165" fontId="16" fillId="0" borderId="45" xfId="1" applyNumberFormat="1" applyFont="1" applyBorder="1" applyAlignment="1">
      <alignment horizontal="center" vertical="top"/>
    </xf>
    <xf numFmtId="2" fontId="16" fillId="0" borderId="8" xfId="1" applyNumberFormat="1" applyFont="1" applyBorder="1" applyAlignment="1">
      <alignment horizontal="left" vertical="center"/>
    </xf>
    <xf numFmtId="2" fontId="16" fillId="0" borderId="4" xfId="1" applyNumberFormat="1" applyFont="1" applyBorder="1" applyAlignment="1">
      <alignment horizontal="left" vertical="center"/>
    </xf>
    <xf numFmtId="0" fontId="16" fillId="0" borderId="44" xfId="1" applyFont="1" applyBorder="1" applyAlignment="1">
      <alignment horizontal="left" vertical="top" wrapText="1"/>
    </xf>
    <xf numFmtId="0" fontId="16" fillId="0" borderId="62" xfId="1" applyFont="1" applyBorder="1" applyAlignment="1">
      <alignment horizontal="left" vertical="top" wrapText="1"/>
    </xf>
    <xf numFmtId="9" fontId="6" fillId="0" borderId="1" xfId="10" applyFont="1" applyBorder="1" applyAlignment="1" applyProtection="1">
      <alignment horizontal="center" vertical="center"/>
    </xf>
    <xf numFmtId="9" fontId="6" fillId="0" borderId="36" xfId="10" applyFont="1" applyBorder="1" applyAlignment="1">
      <alignment horizontal="center" vertical="center"/>
    </xf>
    <xf numFmtId="0" fontId="16" fillId="0" borderId="35" xfId="1" applyFont="1" applyBorder="1" applyAlignment="1">
      <alignment horizontal="center" vertical="center"/>
    </xf>
    <xf numFmtId="0" fontId="16" fillId="0" borderId="54" xfId="1" applyFont="1" applyBorder="1" applyAlignment="1">
      <alignment horizontal="center" vertical="center"/>
    </xf>
    <xf numFmtId="0" fontId="16" fillId="0" borderId="39" xfId="1" applyFont="1" applyBorder="1" applyAlignment="1">
      <alignment horizontal="center" vertical="center"/>
    </xf>
    <xf numFmtId="39" fontId="6" fillId="0" borderId="39" xfId="1" applyNumberFormat="1" applyFont="1" applyBorder="1" applyAlignment="1">
      <alignment horizontal="center" vertical="center"/>
    </xf>
    <xf numFmtId="9" fontId="16" fillId="0" borderId="1" xfId="10" applyFont="1" applyBorder="1" applyAlignment="1" applyProtection="1">
      <alignment horizontal="center" vertical="center"/>
    </xf>
    <xf numFmtId="9" fontId="16" fillId="0" borderId="39" xfId="10" applyFont="1" applyBorder="1" applyAlignment="1" applyProtection="1">
      <alignment horizontal="center" vertical="center"/>
    </xf>
    <xf numFmtId="0" fontId="6" fillId="0" borderId="36" xfId="1" applyFont="1" applyBorder="1" applyAlignment="1">
      <alignment horizontal="center" vertical="center"/>
    </xf>
    <xf numFmtId="0" fontId="6" fillId="0" borderId="61" xfId="1" applyFont="1" applyBorder="1" applyAlignment="1">
      <alignment horizontal="center" vertical="center"/>
    </xf>
    <xf numFmtId="0" fontId="6" fillId="0" borderId="35" xfId="1" applyFont="1" applyBorder="1" applyAlignment="1">
      <alignment horizontal="left" vertical="top" wrapText="1"/>
    </xf>
    <xf numFmtId="0" fontId="6" fillId="0" borderId="35" xfId="1" applyFont="1" applyBorder="1" applyAlignment="1">
      <alignment horizontal="left" vertical="top"/>
    </xf>
    <xf numFmtId="18" fontId="6" fillId="0" borderId="1" xfId="1" applyNumberFormat="1" applyFont="1" applyBorder="1" applyAlignment="1">
      <alignment horizontal="left" vertical="top" wrapText="1"/>
    </xf>
    <xf numFmtId="0" fontId="6" fillId="0" borderId="1" xfId="1" applyFont="1" applyBorder="1" applyAlignment="1">
      <alignment horizontal="left" vertical="top" wrapText="1"/>
    </xf>
    <xf numFmtId="0" fontId="14" fillId="0" borderId="1" xfId="1" applyFont="1" applyBorder="1" applyAlignment="1">
      <alignment horizontal="left" vertical="top" wrapText="1"/>
    </xf>
    <xf numFmtId="14" fontId="6" fillId="0" borderId="1" xfId="1" applyNumberFormat="1" applyFont="1" applyBorder="1" applyAlignment="1">
      <alignment horizontal="center" vertical="center" wrapText="1"/>
    </xf>
    <xf numFmtId="14" fontId="14" fillId="0" borderId="1" xfId="1" applyNumberFormat="1" applyFont="1" applyBorder="1" applyAlignment="1">
      <alignment horizontal="center" vertical="center" wrapText="1"/>
    </xf>
    <xf numFmtId="0" fontId="6" fillId="0" borderId="0" xfId="1" applyFont="1" applyBorder="1" applyAlignment="1">
      <alignment horizontal="center" vertical="center" wrapText="1"/>
    </xf>
    <xf numFmtId="0" fontId="16" fillId="0" borderId="35" xfId="1" applyFont="1" applyBorder="1" applyAlignment="1">
      <alignment horizontal="center" vertical="center" wrapText="1"/>
    </xf>
    <xf numFmtId="9" fontId="6" fillId="0" borderId="1" xfId="10" applyFont="1" applyBorder="1" applyAlignment="1">
      <alignment horizontal="center" vertical="center"/>
    </xf>
    <xf numFmtId="0" fontId="6" fillId="0" borderId="35" xfId="1" applyFont="1" applyBorder="1" applyAlignment="1">
      <alignment horizontal="center" vertical="top" wrapText="1"/>
    </xf>
    <xf numFmtId="0" fontId="6" fillId="0" borderId="1" xfId="1" applyFont="1" applyBorder="1" applyAlignment="1">
      <alignment horizontal="center" vertical="top" wrapText="1"/>
    </xf>
    <xf numFmtId="9" fontId="6" fillId="0" borderId="34" xfId="10" applyFont="1" applyBorder="1" applyAlignment="1" applyProtection="1">
      <alignment horizontal="center" vertical="center"/>
    </xf>
    <xf numFmtId="9" fontId="6" fillId="0" borderId="32" xfId="10" applyFont="1" applyBorder="1" applyAlignment="1">
      <alignment horizontal="center" vertical="center"/>
    </xf>
    <xf numFmtId="0" fontId="6" fillId="0" borderId="0" xfId="1" applyFont="1" applyBorder="1" applyAlignment="1">
      <alignment horizontal="center" vertical="center"/>
    </xf>
    <xf numFmtId="0" fontId="6" fillId="0" borderId="31" xfId="1" applyFont="1" applyBorder="1" applyAlignment="1">
      <alignment horizontal="left" vertical="top" wrapText="1"/>
    </xf>
    <xf numFmtId="18" fontId="6" fillId="0" borderId="34" xfId="1" applyNumberFormat="1" applyFont="1" applyBorder="1" applyAlignment="1">
      <alignment vertical="top" wrapText="1"/>
    </xf>
    <xf numFmtId="18" fontId="6" fillId="0" borderId="1" xfId="1" applyNumberFormat="1" applyFont="1" applyBorder="1" applyAlignment="1">
      <alignment vertical="top" wrapText="1"/>
    </xf>
    <xf numFmtId="0" fontId="6" fillId="0" borderId="34" xfId="1" applyFont="1" applyBorder="1" applyAlignment="1">
      <alignment horizontal="left" vertical="top" wrapText="1"/>
    </xf>
    <xf numFmtId="14" fontId="6" fillId="0" borderId="34" xfId="1" applyNumberFormat="1" applyFont="1" applyBorder="1" applyAlignment="1">
      <alignment horizontal="center" vertical="center" wrapText="1"/>
    </xf>
    <xf numFmtId="14" fontId="14" fillId="0" borderId="34" xfId="1" applyNumberFormat="1" applyFont="1" applyBorder="1" applyAlignment="1">
      <alignment horizontal="center" vertical="center" wrapText="1"/>
    </xf>
    <xf numFmtId="0" fontId="16" fillId="0" borderId="34" xfId="1" applyFont="1" applyBorder="1" applyAlignment="1">
      <alignment horizontal="center" vertical="center" wrapText="1"/>
    </xf>
    <xf numFmtId="0" fontId="16" fillId="0" borderId="51" xfId="1" applyFont="1" applyBorder="1" applyAlignment="1">
      <alignment horizontal="center" vertical="center" wrapText="1"/>
    </xf>
    <xf numFmtId="0" fontId="16" fillId="0" borderId="40" xfId="1" applyFont="1" applyBorder="1" applyAlignment="1">
      <alignment horizontal="center" vertical="center" wrapText="1"/>
    </xf>
    <xf numFmtId="0" fontId="16" fillId="0" borderId="41" xfId="1" applyFont="1" applyBorder="1" applyAlignment="1">
      <alignment horizontal="center" vertical="center" wrapText="1"/>
    </xf>
    <xf numFmtId="0" fontId="16" fillId="0" borderId="63" xfId="1" applyFont="1" applyBorder="1" applyAlignment="1">
      <alignment horizontal="center" vertical="center" wrapText="1"/>
    </xf>
    <xf numFmtId="0" fontId="16" fillId="0" borderId="14" xfId="1" applyFont="1" applyBorder="1" applyAlignment="1">
      <alignment horizontal="center" vertical="center" wrapText="1"/>
    </xf>
    <xf numFmtId="0" fontId="16" fillId="0" borderId="4" xfId="1" applyFont="1" applyBorder="1" applyAlignment="1">
      <alignment horizontal="center"/>
    </xf>
    <xf numFmtId="0" fontId="16" fillId="0" borderId="6" xfId="1" applyFont="1" applyBorder="1" applyAlignment="1">
      <alignment horizontal="center" vertical="center"/>
    </xf>
    <xf numFmtId="0" fontId="16" fillId="0" borderId="65" xfId="1" applyFont="1" applyBorder="1" applyAlignment="1">
      <alignment horizontal="center" vertical="center" wrapText="1"/>
    </xf>
    <xf numFmtId="0" fontId="16" fillId="0" borderId="38" xfId="1" applyFont="1" applyBorder="1" applyAlignment="1">
      <alignment horizontal="center" vertical="center" wrapText="1"/>
    </xf>
    <xf numFmtId="0" fontId="16" fillId="0" borderId="34" xfId="1" applyFont="1" applyBorder="1" applyAlignment="1">
      <alignment horizontal="center" vertical="center"/>
    </xf>
    <xf numFmtId="0" fontId="17" fillId="0" borderId="34" xfId="1" applyFont="1" applyBorder="1" applyAlignment="1">
      <alignment horizontal="center" vertical="center" wrapText="1"/>
    </xf>
    <xf numFmtId="0" fontId="16" fillId="0" borderId="60" xfId="1" applyFont="1" applyBorder="1" applyAlignment="1">
      <alignment horizontal="left" vertical="top"/>
    </xf>
    <xf numFmtId="1" fontId="6" fillId="0" borderId="15" xfId="1" applyNumberFormat="1" applyFont="1" applyBorder="1" applyAlignment="1">
      <alignment horizontal="center" vertical="center" wrapText="1"/>
    </xf>
    <xf numFmtId="0" fontId="16" fillId="0" borderId="57" xfId="1" applyFont="1" applyBorder="1" applyAlignment="1">
      <alignment horizontal="center" vertical="center"/>
    </xf>
    <xf numFmtId="0" fontId="16" fillId="0" borderId="58" xfId="1" applyFont="1" applyBorder="1" applyAlignment="1">
      <alignment horizontal="center" vertical="center"/>
    </xf>
    <xf numFmtId="2" fontId="6" fillId="0" borderId="56" xfId="1" applyNumberFormat="1" applyFont="1" applyBorder="1" applyAlignment="1">
      <alignment horizontal="left" vertical="center" wrapText="1"/>
    </xf>
    <xf numFmtId="2" fontId="6" fillId="0" borderId="57" xfId="1" applyNumberFormat="1" applyFont="1" applyBorder="1" applyAlignment="1">
      <alignment horizontal="left" vertical="center" wrapText="1"/>
    </xf>
    <xf numFmtId="2" fontId="6" fillId="0" borderId="58" xfId="1" applyNumberFormat="1" applyFont="1" applyBorder="1" applyAlignment="1">
      <alignment horizontal="left" vertical="center" wrapText="1"/>
    </xf>
    <xf numFmtId="0" fontId="16" fillId="0" borderId="60" xfId="1" applyFont="1" applyBorder="1" applyAlignment="1">
      <alignment horizontal="left" vertical="center"/>
    </xf>
    <xf numFmtId="0" fontId="16" fillId="0" borderId="60" xfId="1" applyFont="1" applyBorder="1" applyAlignment="1">
      <alignment horizontal="left" vertical="center" wrapText="1"/>
    </xf>
    <xf numFmtId="0" fontId="16" fillId="0" borderId="52" xfId="1" applyFont="1" applyBorder="1" applyAlignment="1">
      <alignment horizontal="left"/>
    </xf>
    <xf numFmtId="0" fontId="16" fillId="0" borderId="53" xfId="1" applyFont="1" applyBorder="1" applyAlignment="1">
      <alignment horizontal="left"/>
    </xf>
    <xf numFmtId="0" fontId="16" fillId="0" borderId="59" xfId="1" applyFont="1" applyBorder="1" applyAlignment="1">
      <alignment horizontal="left"/>
    </xf>
    <xf numFmtId="0" fontId="16" fillId="0" borderId="57" xfId="1" applyFont="1" applyBorder="1" applyAlignment="1">
      <alignment horizontal="left"/>
    </xf>
    <xf numFmtId="0" fontId="16" fillId="0" borderId="64" xfId="1" applyFont="1" applyBorder="1" applyAlignment="1">
      <alignment horizontal="left"/>
    </xf>
    <xf numFmtId="0" fontId="16" fillId="0" borderId="62" xfId="1" applyFont="1" applyBorder="1" applyAlignment="1">
      <alignment horizontal="left" vertical="center"/>
    </xf>
    <xf numFmtId="0" fontId="16" fillId="0" borderId="8" xfId="1" applyFont="1" applyBorder="1" applyAlignment="1">
      <alignment horizontal="left" vertical="center"/>
    </xf>
    <xf numFmtId="0" fontId="6" fillId="0" borderId="3" xfId="1" applyFont="1" applyBorder="1" applyAlignment="1">
      <alignment horizontal="left" vertical="top" wrapText="1"/>
    </xf>
    <xf numFmtId="0" fontId="6" fillId="0" borderId="0" xfId="1" applyFont="1" applyBorder="1" applyAlignment="1">
      <alignment horizontal="left" vertical="top" wrapText="1"/>
    </xf>
    <xf numFmtId="0" fontId="6" fillId="0" borderId="2" xfId="1" applyFont="1" applyBorder="1" applyAlignment="1">
      <alignment horizontal="left" vertical="top" wrapText="1"/>
    </xf>
    <xf numFmtId="0" fontId="6" fillId="0" borderId="55" xfId="1" applyFont="1" applyBorder="1" applyAlignment="1">
      <alignment horizontal="left" vertical="top" wrapText="1"/>
    </xf>
    <xf numFmtId="0" fontId="6" fillId="0" borderId="48" xfId="1" applyFont="1" applyBorder="1" applyAlignment="1">
      <alignment horizontal="left" vertical="top" wrapText="1"/>
    </xf>
    <xf numFmtId="0" fontId="6" fillId="0" borderId="49" xfId="1" applyFont="1" applyBorder="1" applyAlignment="1">
      <alignment horizontal="left" vertical="top" wrapText="1"/>
    </xf>
    <xf numFmtId="2" fontId="16" fillId="0" borderId="10" xfId="1" applyNumberFormat="1" applyFont="1" applyBorder="1" applyAlignment="1">
      <alignment horizontal="center" vertical="center" wrapText="1"/>
    </xf>
    <xf numFmtId="2" fontId="16" fillId="0" borderId="9" xfId="1" applyNumberFormat="1" applyFont="1" applyBorder="1" applyAlignment="1">
      <alignment horizontal="center" vertical="center" wrapText="1"/>
    </xf>
    <xf numFmtId="2" fontId="16" fillId="0" borderId="63" xfId="1" applyNumberFormat="1" applyFont="1" applyBorder="1" applyAlignment="1">
      <alignment horizontal="center" vertical="center" wrapText="1"/>
    </xf>
    <xf numFmtId="0" fontId="16" fillId="0" borderId="60" xfId="1" applyFont="1" applyBorder="1" applyAlignment="1">
      <alignment horizontal="left" vertical="top" wrapText="1"/>
    </xf>
    <xf numFmtId="0" fontId="6" fillId="0" borderId="31" xfId="1" applyFont="1" applyBorder="1" applyAlignment="1">
      <alignment horizontal="center"/>
    </xf>
    <xf numFmtId="0" fontId="6" fillId="0" borderId="34" xfId="1" applyFont="1" applyBorder="1" applyAlignment="1">
      <alignment horizontal="center"/>
    </xf>
    <xf numFmtId="0" fontId="6" fillId="0" borderId="35" xfId="1" applyFont="1" applyBorder="1" applyAlignment="1">
      <alignment horizontal="center"/>
    </xf>
    <xf numFmtId="0" fontId="6" fillId="0" borderId="54" xfId="1" applyFont="1" applyBorder="1" applyAlignment="1">
      <alignment horizontal="center"/>
    </xf>
    <xf numFmtId="0" fontId="6" fillId="0" borderId="39" xfId="1" applyFont="1" applyBorder="1" applyAlignment="1">
      <alignment horizontal="center"/>
    </xf>
    <xf numFmtId="0" fontId="6" fillId="0" borderId="51" xfId="1" applyFont="1" applyBorder="1" applyAlignment="1">
      <alignment horizontal="center" vertical="center"/>
    </xf>
    <xf numFmtId="0" fontId="6" fillId="0" borderId="40" xfId="1" applyFont="1" applyBorder="1" applyAlignment="1">
      <alignment horizontal="center" vertical="center"/>
    </xf>
    <xf numFmtId="0" fontId="6" fillId="0" borderId="50" xfId="1" applyFont="1" applyBorder="1" applyAlignment="1">
      <alignment horizontal="center" vertical="center"/>
    </xf>
    <xf numFmtId="0" fontId="16" fillId="3" borderId="52" xfId="1" applyFont="1" applyFill="1" applyBorder="1" applyAlignment="1">
      <alignment horizontal="left"/>
    </xf>
    <xf numFmtId="0" fontId="16" fillId="3" borderId="53" xfId="1" applyFont="1" applyFill="1" applyBorder="1" applyAlignment="1">
      <alignment horizontal="left"/>
    </xf>
    <xf numFmtId="0" fontId="16" fillId="3" borderId="33" xfId="1" applyFont="1" applyFill="1" applyBorder="1" applyAlignment="1">
      <alignment horizontal="left"/>
    </xf>
    <xf numFmtId="0" fontId="6" fillId="0" borderId="51" xfId="1" applyFont="1" applyBorder="1" applyAlignment="1">
      <alignment horizontal="center"/>
    </xf>
    <xf numFmtId="0" fontId="6" fillId="0" borderId="41" xfId="1" applyFont="1" applyBorder="1" applyAlignment="1">
      <alignment horizontal="center"/>
    </xf>
    <xf numFmtId="0" fontId="6" fillId="0" borderId="43" xfId="1" applyFont="1" applyBorder="1" applyAlignment="1">
      <alignment horizontal="center"/>
    </xf>
    <xf numFmtId="0" fontId="6" fillId="0" borderId="55" xfId="1" applyFont="1" applyBorder="1" applyAlignment="1">
      <alignment horizontal="center"/>
    </xf>
    <xf numFmtId="0" fontId="6" fillId="0" borderId="47" xfId="1" applyFont="1" applyBorder="1" applyAlignment="1">
      <alignment horizontal="center"/>
    </xf>
    <xf numFmtId="0" fontId="6" fillId="0" borderId="55" xfId="1" applyFont="1" applyBorder="1" applyAlignment="1">
      <alignment horizontal="center" vertical="center"/>
    </xf>
    <xf numFmtId="0" fontId="6" fillId="0" borderId="48" xfId="1" applyFont="1" applyBorder="1" applyAlignment="1">
      <alignment horizontal="center" vertical="center"/>
    </xf>
    <xf numFmtId="0" fontId="6" fillId="0" borderId="49" xfId="1" applyFont="1" applyBorder="1" applyAlignment="1">
      <alignment horizontal="center" vertical="center"/>
    </xf>
    <xf numFmtId="0" fontId="16" fillId="3" borderId="56" xfId="1" applyFont="1" applyFill="1" applyBorder="1" applyAlignment="1">
      <alignment horizontal="left"/>
    </xf>
    <xf numFmtId="0" fontId="16" fillId="3" borderId="57" xfId="1" applyFont="1" applyFill="1" applyBorder="1" applyAlignment="1">
      <alignment horizontal="left"/>
    </xf>
    <xf numFmtId="0" fontId="16" fillId="3" borderId="58" xfId="1" applyFont="1" applyFill="1" applyBorder="1" applyAlignment="1">
      <alignment horizontal="left"/>
    </xf>
    <xf numFmtId="0" fontId="16" fillId="2" borderId="5" xfId="1" applyFont="1" applyFill="1" applyBorder="1" applyAlignment="1">
      <alignment horizontal="left"/>
    </xf>
    <xf numFmtId="0" fontId="16" fillId="2" borderId="15" xfId="1" applyFont="1" applyFill="1" applyBorder="1" applyAlignment="1">
      <alignment horizontal="left"/>
    </xf>
    <xf numFmtId="0" fontId="16" fillId="2" borderId="14" xfId="1" applyFont="1" applyFill="1" applyBorder="1" applyAlignment="1">
      <alignment horizontal="left"/>
    </xf>
    <xf numFmtId="10" fontId="6" fillId="0" borderId="5" xfId="2" applyNumberFormat="1" applyFont="1" applyBorder="1" applyAlignment="1">
      <alignment horizontal="center"/>
    </xf>
    <xf numFmtId="10" fontId="6" fillId="0" borderId="15" xfId="2" applyNumberFormat="1" applyFont="1" applyBorder="1" applyAlignment="1">
      <alignment horizontal="center"/>
    </xf>
    <xf numFmtId="10" fontId="6" fillId="0" borderId="14" xfId="2" applyNumberFormat="1" applyFont="1" applyBorder="1" applyAlignment="1">
      <alignment horizontal="center"/>
    </xf>
    <xf numFmtId="0" fontId="16" fillId="0" borderId="1" xfId="1" applyFont="1" applyBorder="1" applyAlignment="1">
      <alignment horizontal="left"/>
    </xf>
    <xf numFmtId="0" fontId="16" fillId="0" borderId="13" xfId="1" applyFont="1" applyBorder="1" applyAlignment="1">
      <alignment horizontal="justify" vertical="center" wrapText="1"/>
    </xf>
    <xf numFmtId="0" fontId="16" fillId="0" borderId="12" xfId="1" applyFont="1" applyBorder="1" applyAlignment="1">
      <alignment horizontal="justify" vertical="center" wrapText="1"/>
    </xf>
    <xf numFmtId="0" fontId="16" fillId="0" borderId="11" xfId="1" applyFont="1" applyBorder="1" applyAlignment="1">
      <alignment horizontal="justify" vertical="center" wrapText="1"/>
    </xf>
    <xf numFmtId="0" fontId="16" fillId="0" borderId="3" xfId="1" applyFont="1" applyBorder="1" applyAlignment="1">
      <alignment horizontal="justify" vertical="center" wrapText="1"/>
    </xf>
    <xf numFmtId="0" fontId="16" fillId="0" borderId="0" xfId="1" applyFont="1" applyAlignment="1">
      <alignment horizontal="justify" vertical="center" wrapText="1"/>
    </xf>
    <xf numFmtId="0" fontId="16" fillId="0" borderId="2" xfId="1" applyFont="1" applyBorder="1" applyAlignment="1">
      <alignment horizontal="justify" vertical="center" wrapText="1"/>
    </xf>
    <xf numFmtId="0" fontId="16" fillId="0" borderId="10" xfId="1" applyFont="1" applyBorder="1" applyAlignment="1">
      <alignment horizontal="justify" vertical="center" wrapText="1"/>
    </xf>
    <xf numFmtId="0" fontId="16" fillId="0" borderId="9" xfId="1" applyFont="1" applyBorder="1" applyAlignment="1">
      <alignment horizontal="justify" vertical="center" wrapText="1"/>
    </xf>
    <xf numFmtId="0" fontId="16" fillId="0" borderId="8" xfId="1" applyFont="1" applyBorder="1" applyAlignment="1">
      <alignment horizontal="justify" vertical="center" wrapText="1"/>
    </xf>
    <xf numFmtId="2" fontId="6" fillId="0" borderId="5" xfId="1" applyNumberFormat="1" applyFont="1" applyBorder="1" applyAlignment="1">
      <alignment horizontal="center" vertical="center" wrapText="1"/>
    </xf>
    <xf numFmtId="2" fontId="6" fillId="0" borderId="15" xfId="1" applyNumberFormat="1" applyFont="1" applyBorder="1" applyAlignment="1">
      <alignment horizontal="center" vertical="center" wrapText="1"/>
    </xf>
    <xf numFmtId="2" fontId="6" fillId="0" borderId="14" xfId="1" applyNumberFormat="1" applyFont="1" applyBorder="1" applyAlignment="1">
      <alignment horizontal="center" vertical="center" wrapText="1"/>
    </xf>
    <xf numFmtId="0" fontId="6" fillId="0" borderId="6" xfId="1" applyFont="1" applyBorder="1" applyAlignment="1">
      <alignment horizontal="left" vertical="top" wrapText="1"/>
    </xf>
    <xf numFmtId="0" fontId="6" fillId="0" borderId="4" xfId="1" applyFont="1" applyBorder="1" applyAlignment="1">
      <alignment horizontal="left" vertical="top" wrapText="1"/>
    </xf>
    <xf numFmtId="14" fontId="6" fillId="0" borderId="6" xfId="1" applyNumberFormat="1" applyFont="1" applyBorder="1" applyAlignment="1">
      <alignment horizontal="center" vertical="center"/>
    </xf>
    <xf numFmtId="14" fontId="6" fillId="0" borderId="4" xfId="1" applyNumberFormat="1" applyFont="1" applyBorder="1" applyAlignment="1">
      <alignment horizontal="center" vertical="center"/>
    </xf>
    <xf numFmtId="0" fontId="16" fillId="0" borderId="4" xfId="1" applyFont="1" applyBorder="1" applyAlignment="1">
      <alignment horizontal="center" vertical="center"/>
    </xf>
    <xf numFmtId="164" fontId="16" fillId="0" borderId="13" xfId="1" applyNumberFormat="1" applyFont="1" applyBorder="1" applyAlignment="1">
      <alignment horizontal="left" vertical="top"/>
    </xf>
    <xf numFmtId="164" fontId="16" fillId="0" borderId="12" xfId="1" applyNumberFormat="1" applyFont="1" applyBorder="1" applyAlignment="1">
      <alignment horizontal="left" vertical="top"/>
    </xf>
    <xf numFmtId="164" fontId="16" fillId="0" borderId="11" xfId="1" applyNumberFormat="1" applyFont="1" applyBorder="1" applyAlignment="1">
      <alignment horizontal="left" vertical="top"/>
    </xf>
    <xf numFmtId="164" fontId="16" fillId="0" borderId="10" xfId="1" applyNumberFormat="1" applyFont="1" applyBorder="1" applyAlignment="1">
      <alignment horizontal="left" vertical="top"/>
    </xf>
    <xf numFmtId="164" fontId="16" fillId="0" borderId="9" xfId="1" applyNumberFormat="1" applyFont="1" applyBorder="1" applyAlignment="1">
      <alignment horizontal="left" vertical="top"/>
    </xf>
    <xf numFmtId="164" fontId="16" fillId="0" borderId="8" xfId="1" applyNumberFormat="1" applyFont="1" applyBorder="1" applyAlignment="1">
      <alignment horizontal="left" vertical="top"/>
    </xf>
    <xf numFmtId="0" fontId="6" fillId="0" borderId="12" xfId="1" applyFont="1" applyBorder="1" applyAlignment="1">
      <alignment horizontal="left" vertical="top" wrapText="1"/>
    </xf>
    <xf numFmtId="0" fontId="6" fillId="0" borderId="11" xfId="1" applyFont="1" applyBorder="1" applyAlignment="1">
      <alignment horizontal="left" vertical="top" wrapText="1"/>
    </xf>
    <xf numFmtId="0" fontId="6" fillId="0" borderId="10" xfId="1" applyFont="1" applyBorder="1" applyAlignment="1">
      <alignment horizontal="left" vertical="top" wrapText="1"/>
    </xf>
    <xf numFmtId="0" fontId="6" fillId="0" borderId="8" xfId="1" applyFont="1" applyBorder="1" applyAlignment="1">
      <alignment horizontal="left" vertical="top" wrapText="1"/>
    </xf>
    <xf numFmtId="0" fontId="16" fillId="0" borderId="15" xfId="1" applyFont="1" applyBorder="1" applyAlignment="1">
      <alignment horizontal="left" vertical="center" wrapText="1"/>
    </xf>
    <xf numFmtId="14" fontId="6" fillId="0" borderId="7" xfId="1" applyNumberFormat="1" applyFont="1" applyBorder="1" applyAlignment="1">
      <alignment horizontal="center" vertical="center"/>
    </xf>
    <xf numFmtId="0" fontId="16" fillId="0" borderId="1" xfId="1" applyFont="1" applyBorder="1" applyAlignment="1">
      <alignment horizontal="left" vertical="center"/>
    </xf>
    <xf numFmtId="1" fontId="6" fillId="0" borderId="15" xfId="1" applyNumberFormat="1" applyFont="1" applyBorder="1" applyAlignment="1">
      <alignment horizontal="left" vertical="center" wrapText="1"/>
    </xf>
    <xf numFmtId="0" fontId="6" fillId="2" borderId="6" xfId="1" applyFont="1" applyFill="1" applyBorder="1" applyAlignment="1">
      <alignment horizontal="left" vertical="center" wrapText="1"/>
    </xf>
    <xf numFmtId="0" fontId="6" fillId="2" borderId="7" xfId="1" applyFont="1" applyFill="1" applyBorder="1" applyAlignment="1">
      <alignment horizontal="left" vertical="center" wrapText="1"/>
    </xf>
    <xf numFmtId="0" fontId="6" fillId="2" borderId="4"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9" xfId="1" applyFont="1" applyFill="1" applyBorder="1" applyAlignment="1">
      <alignment horizontal="left" vertical="center" wrapText="1"/>
    </xf>
    <xf numFmtId="0" fontId="6" fillId="2" borderId="12" xfId="1" applyFont="1" applyFill="1" applyBorder="1" applyAlignment="1">
      <alignment horizontal="left" vertical="center" wrapText="1"/>
    </xf>
    <xf numFmtId="0" fontId="6" fillId="2" borderId="1" xfId="1" applyFont="1" applyFill="1" applyBorder="1" applyAlignment="1">
      <alignment horizontal="left" vertical="center" wrapText="1"/>
    </xf>
    <xf numFmtId="0" fontId="6" fillId="2" borderId="15" xfId="1" applyFont="1" applyFill="1" applyBorder="1" applyAlignment="1">
      <alignment horizontal="left" vertical="center" wrapText="1"/>
    </xf>
    <xf numFmtId="0" fontId="16" fillId="0" borderId="7" xfId="1" applyFont="1" applyBorder="1" applyAlignment="1">
      <alignment horizontal="center" vertical="center"/>
    </xf>
    <xf numFmtId="1" fontId="16" fillId="0" borderId="6" xfId="1" applyNumberFormat="1" applyFont="1" applyBorder="1" applyAlignment="1">
      <alignment horizontal="center" vertical="center"/>
    </xf>
    <xf numFmtId="1" fontId="16" fillId="0" borderId="7" xfId="1" applyNumberFormat="1" applyFont="1" applyBorder="1" applyAlignment="1">
      <alignment horizontal="center" vertical="center"/>
    </xf>
    <xf numFmtId="0" fontId="16" fillId="0" borderId="15" xfId="1" applyFont="1" applyBorder="1" applyAlignment="1">
      <alignment horizontal="left" vertical="top" wrapText="1"/>
    </xf>
    <xf numFmtId="164" fontId="16" fillId="0" borderId="1" xfId="1" applyNumberFormat="1" applyFont="1" applyBorder="1" applyAlignment="1">
      <alignment horizontal="left" vertical="top" wrapText="1"/>
    </xf>
    <xf numFmtId="165" fontId="16" fillId="0" borderId="5" xfId="1" applyNumberFormat="1" applyFont="1" applyBorder="1" applyAlignment="1">
      <alignment horizontal="left" vertical="center"/>
    </xf>
    <xf numFmtId="165" fontId="16" fillId="0" borderId="14" xfId="1" applyNumberFormat="1" applyFont="1" applyBorder="1" applyAlignment="1">
      <alignment horizontal="left" vertical="center"/>
    </xf>
    <xf numFmtId="0" fontId="16" fillId="0" borderId="13" xfId="1" applyFont="1" applyBorder="1" applyAlignment="1">
      <alignment horizontal="left" vertical="center" wrapText="1"/>
    </xf>
    <xf numFmtId="0" fontId="16" fillId="0" borderId="11" xfId="1" applyFont="1" applyBorder="1" applyAlignment="1">
      <alignment horizontal="left" vertical="center" wrapText="1"/>
    </xf>
    <xf numFmtId="0" fontId="16" fillId="0" borderId="3" xfId="1" applyFont="1" applyBorder="1" applyAlignment="1">
      <alignment horizontal="left" vertical="center" wrapText="1"/>
    </xf>
    <xf numFmtId="0" fontId="16" fillId="0" borderId="2" xfId="1" applyFont="1" applyBorder="1" applyAlignment="1">
      <alignment horizontal="left" vertical="center" wrapText="1"/>
    </xf>
    <xf numFmtId="0" fontId="16" fillId="0" borderId="10" xfId="1" applyFont="1" applyBorder="1" applyAlignment="1">
      <alignment horizontal="left" vertical="center" wrapText="1"/>
    </xf>
    <xf numFmtId="0" fontId="16" fillId="0" borderId="8" xfId="1" applyFont="1" applyBorder="1" applyAlignment="1">
      <alignment horizontal="left" vertical="center" wrapText="1"/>
    </xf>
    <xf numFmtId="1" fontId="6" fillId="0" borderId="6" xfId="1" applyNumberFormat="1" applyFont="1" applyBorder="1" applyAlignment="1">
      <alignment horizontal="center" vertical="center"/>
    </xf>
    <xf numFmtId="1" fontId="6" fillId="0" borderId="4" xfId="1" applyNumberFormat="1" applyFont="1" applyBorder="1" applyAlignment="1">
      <alignment horizontal="center" vertical="center"/>
    </xf>
  </cellXfs>
  <cellStyles count="11">
    <cellStyle name="Millares 2" xfId="7"/>
    <cellStyle name="Moneda" xfId="9" builtinId="4"/>
    <cellStyle name="Moneda 2" xfId="3"/>
    <cellStyle name="Moneda 3" xfId="5"/>
    <cellStyle name="Normal" xfId="0" builtinId="0"/>
    <cellStyle name="Normal 2" xfId="1"/>
    <cellStyle name="Normal 3" xfId="8"/>
    <cellStyle name="Porcentaje" xfId="10" builtinId="5"/>
    <cellStyle name="Porcentaje 2" xfId="2"/>
    <cellStyle name="Porcentaje 3" xfId="4"/>
    <cellStyle name="Porcentaje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473868</xdr:colOff>
      <xdr:row>1</xdr:row>
      <xdr:rowOff>114300</xdr:rowOff>
    </xdr:from>
    <xdr:to>
      <xdr:col>16</xdr:col>
      <xdr:colOff>726876</xdr:colOff>
      <xdr:row>4</xdr:row>
      <xdr:rowOff>367308</xdr:rowOff>
    </xdr:to>
    <xdr:pic>
      <xdr:nvPicPr>
        <xdr:cNvPr id="2" name="Imagen 1" descr="CAPITAL">
          <a:extLst>
            <a:ext uri="{FF2B5EF4-FFF2-40B4-BE49-F238E27FC236}">
              <a16:creationId xmlns:a16="http://schemas.microsoft.com/office/drawing/2014/main" id="{5FD7A426-7F6E-40B1-A0F5-D8B4774565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89768" y="297180"/>
          <a:ext cx="1114068" cy="6187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942107</xdr:colOff>
      <xdr:row>0</xdr:row>
      <xdr:rowOff>249669</xdr:rowOff>
    </xdr:from>
    <xdr:ext cx="6373091" cy="2036329"/>
    <xdr:pic>
      <xdr:nvPicPr>
        <xdr:cNvPr id="3" name="3 Imagen" descr="Membretes_2024_2-01">
          <a:extLst>
            <a:ext uri="{FF2B5EF4-FFF2-40B4-BE49-F238E27FC236}">
              <a16:creationId xmlns:a16="http://schemas.microsoft.com/office/drawing/2014/main" id="{B56AE73E-504F-4DC7-831E-B877E2837C86}"/>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t="13618" r="64233" b="22049"/>
        <a:stretch>
          <a:fillRect/>
        </a:stretch>
      </xdr:blipFill>
      <xdr:spPr>
        <a:xfrm>
          <a:off x="1719347" y="181089"/>
          <a:ext cx="6373091" cy="2036329"/>
        </a:xfrm>
        <a:prstGeom prst="rect">
          <a:avLst/>
        </a:prstGeom>
        <a:noFill/>
        <a:ln>
          <a:noFill/>
        </a:ln>
      </xdr:spPr>
    </xdr:pic>
    <xdr:clientData/>
  </xdr:oneCellAnchor>
  <xdr:oneCellAnchor>
    <xdr:from>
      <xdr:col>12</xdr:col>
      <xdr:colOff>519545</xdr:colOff>
      <xdr:row>33</xdr:row>
      <xdr:rowOff>86591</xdr:rowOff>
    </xdr:from>
    <xdr:ext cx="2964873" cy="609600"/>
    <xdr:pic>
      <xdr:nvPicPr>
        <xdr:cNvPr id="4" name="3 Imagen" descr="firma.jpg">
          <a:extLst>
            <a:ext uri="{FF2B5EF4-FFF2-40B4-BE49-F238E27FC236}">
              <a16:creationId xmlns:a16="http://schemas.microsoft.com/office/drawing/2014/main" id="{20F0B0B8-7664-4248-AE40-88D19E5822AF}"/>
            </a:ext>
          </a:extLst>
        </xdr:cNvPr>
        <xdr:cNvPicPr>
          <a:picLocks noChangeAspect="1"/>
        </xdr:cNvPicPr>
      </xdr:nvPicPr>
      <xdr:blipFill>
        <a:blip xmlns:r="http://schemas.openxmlformats.org/officeDocument/2006/relationships" r:embed="rId3">
          <a:lum/>
        </a:blip>
        <a:srcRect t="47204" r="5870" b="37639"/>
        <a:stretch>
          <a:fillRect/>
        </a:stretch>
      </xdr:blipFill>
      <xdr:spPr>
        <a:xfrm>
          <a:off x="10852265" y="6121631"/>
          <a:ext cx="2964873" cy="6096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2C4B38AA-E798-4F2F-A4BC-546B3CB339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018138" y="296823"/>
          <a:ext cx="2874288" cy="1624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3" name="3 Imagen" descr="Membretes_2024_2-01">
          <a:extLst>
            <a:ext uri="{FF2B5EF4-FFF2-40B4-BE49-F238E27FC236}">
              <a16:creationId xmlns:a16="http://schemas.microsoft.com/office/drawing/2014/main" id="{8829D463-B535-4284-BB2E-7EE3E34DE4F1}"/>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19201" y="393065"/>
          <a:ext cx="5604418" cy="16732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C314D863-FCAE-4A91-B2A5-D3C7313106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477118" y="300633"/>
          <a:ext cx="170080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1369218</xdr:colOff>
      <xdr:row>1</xdr:row>
      <xdr:rowOff>99219</xdr:rowOff>
    </xdr:from>
    <xdr:to>
      <xdr:col>2</xdr:col>
      <xdr:colOff>2621189</xdr:colOff>
      <xdr:row>5</xdr:row>
      <xdr:rowOff>0</xdr:rowOff>
    </xdr:to>
    <xdr:pic>
      <xdr:nvPicPr>
        <xdr:cNvPr id="3" name="3 Imagen" descr="Membretes_2024_2-01">
          <a:extLst>
            <a:ext uri="{FF2B5EF4-FFF2-40B4-BE49-F238E27FC236}">
              <a16:creationId xmlns:a16="http://schemas.microsoft.com/office/drawing/2014/main" id="{6D47367C-8F36-4500-BD12-6C007998C3CC}"/>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821656" y="384969"/>
          <a:ext cx="3752283" cy="94853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15</xdr:col>
      <xdr:colOff>409575</xdr:colOff>
      <xdr:row>1</xdr:row>
      <xdr:rowOff>9525</xdr:rowOff>
    </xdr:from>
    <xdr:ext cx="1371600" cy="1628775"/>
    <xdr:pic>
      <xdr:nvPicPr>
        <xdr:cNvPr id="2" name="image2.png" descr="CAPITAL">
          <a:extLst>
            <a:ext uri="{FF2B5EF4-FFF2-40B4-BE49-F238E27FC236}">
              <a16:creationId xmlns:a16="http://schemas.microsoft.com/office/drawing/2014/main" id="{4522ACAF-B6E9-4D4B-B00D-A6D14B5B4DD5}"/>
            </a:ext>
          </a:extLst>
        </xdr:cNvPr>
        <xdr:cNvPicPr preferRelativeResize="0"/>
      </xdr:nvPicPr>
      <xdr:blipFill>
        <a:blip xmlns:r="http://schemas.openxmlformats.org/officeDocument/2006/relationships" r:embed="rId1" cstate="print"/>
        <a:stretch>
          <a:fillRect/>
        </a:stretch>
      </xdr:blipFill>
      <xdr:spPr>
        <a:xfrm>
          <a:off x="25281255" y="291465"/>
          <a:ext cx="1371600" cy="1628775"/>
        </a:xfrm>
        <a:prstGeom prst="rect">
          <a:avLst/>
        </a:prstGeom>
        <a:noFill/>
      </xdr:spPr>
    </xdr:pic>
    <xdr:clientData fLocksWithSheet="0"/>
  </xdr:oneCellAnchor>
  <xdr:twoCellAnchor editAs="oneCell">
    <xdr:from>
      <xdr:col>1</xdr:col>
      <xdr:colOff>0</xdr:colOff>
      <xdr:row>1</xdr:row>
      <xdr:rowOff>0</xdr:rowOff>
    </xdr:from>
    <xdr:to>
      <xdr:col>2</xdr:col>
      <xdr:colOff>2476952</xdr:colOff>
      <xdr:row>4</xdr:row>
      <xdr:rowOff>290739</xdr:rowOff>
    </xdr:to>
    <xdr:pic>
      <xdr:nvPicPr>
        <xdr:cNvPr id="3" name="3 Imagen" descr="Membretes_2024_2-01">
          <a:extLst>
            <a:ext uri="{FF2B5EF4-FFF2-40B4-BE49-F238E27FC236}">
              <a16:creationId xmlns:a16="http://schemas.microsoft.com/office/drawing/2014/main" id="{121FE4D9-8770-4DA9-957D-B85DACD1B9FA}"/>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457200" y="281940"/>
          <a:ext cx="5593532" cy="1662339"/>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15</xdr:col>
      <xdr:colOff>473868</xdr:colOff>
      <xdr:row>1</xdr:row>
      <xdr:rowOff>114300</xdr:rowOff>
    </xdr:from>
    <xdr:to>
      <xdr:col>16</xdr:col>
      <xdr:colOff>726876</xdr:colOff>
      <xdr:row>4</xdr:row>
      <xdr:rowOff>367308</xdr:rowOff>
    </xdr:to>
    <xdr:pic>
      <xdr:nvPicPr>
        <xdr:cNvPr id="2" name="Imagen 1" descr="CAPIT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038968" y="400050"/>
          <a:ext cx="2519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3592740</xdr:colOff>
      <xdr:row>4</xdr:row>
      <xdr:rowOff>412750</xdr:rowOff>
    </xdr:to>
    <xdr:pic>
      <xdr:nvPicPr>
        <xdr:cNvPr id="3" name="3 Imagen" descr="Membretes_2024_2-01">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2438401" y="396875"/>
          <a:ext cx="5516789" cy="16827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48D005CE-EE0E-4F0B-80EB-B8E4366874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216258" y="830223"/>
          <a:ext cx="1411248" cy="1624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3211738</xdr:colOff>
      <xdr:row>4</xdr:row>
      <xdr:rowOff>412750</xdr:rowOff>
    </xdr:to>
    <xdr:pic>
      <xdr:nvPicPr>
        <xdr:cNvPr id="3" name="3 Imagen" descr="Membretes_2024_2-01">
          <a:extLst>
            <a:ext uri="{FF2B5EF4-FFF2-40B4-BE49-F238E27FC236}">
              <a16:creationId xmlns:a16="http://schemas.microsoft.com/office/drawing/2014/main" id="{5CB0331F-4DAD-4E2B-B374-3F4FCDD47C02}"/>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2941321" y="926465"/>
          <a:ext cx="5604417" cy="167322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3814A846-A269-433B-9C92-7E7453D517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33943"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3859439</xdr:colOff>
      <xdr:row>4</xdr:row>
      <xdr:rowOff>412750</xdr:rowOff>
    </xdr:to>
    <xdr:pic>
      <xdr:nvPicPr>
        <xdr:cNvPr id="3" name="3 Imagen" descr="Membretes_2024_2-01">
          <a:extLst>
            <a:ext uri="{FF2B5EF4-FFF2-40B4-BE49-F238E27FC236}">
              <a16:creationId xmlns:a16="http://schemas.microsoft.com/office/drawing/2014/main" id="{90ABC978-A6F7-4B8A-99E3-2686DDC080FC}"/>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09676" y="396875"/>
          <a:ext cx="5516788" cy="168275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9B995095-9E4F-45C9-8823-C898EE6F5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446638" y="296823"/>
          <a:ext cx="1403628" cy="1616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2614840</xdr:colOff>
      <xdr:row>4</xdr:row>
      <xdr:rowOff>412750</xdr:rowOff>
    </xdr:to>
    <xdr:pic>
      <xdr:nvPicPr>
        <xdr:cNvPr id="3" name="3 Imagen" descr="Membretes_2024_2-01">
          <a:extLst>
            <a:ext uri="{FF2B5EF4-FFF2-40B4-BE49-F238E27FC236}">
              <a16:creationId xmlns:a16="http://schemas.microsoft.com/office/drawing/2014/main" id="{41339467-9A3D-40C8-A2CF-16FA2BEFC34E}"/>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762001" y="393065"/>
          <a:ext cx="5540918" cy="1665605"/>
        </a:xfrm>
        <a:prstGeom prst="rect">
          <a:avLst/>
        </a:prstGeom>
        <a:noFill/>
        <a:ln>
          <a:noFill/>
        </a:ln>
      </xdr:spPr>
    </xdr:pic>
    <xdr:clientData/>
  </xdr:twoCellAnchor>
  <xdr:twoCellAnchor editAs="oneCell">
    <xdr:from>
      <xdr:col>15</xdr:col>
      <xdr:colOff>181428</xdr:colOff>
      <xdr:row>43</xdr:row>
      <xdr:rowOff>25073</xdr:rowOff>
    </xdr:from>
    <xdr:to>
      <xdr:col>16</xdr:col>
      <xdr:colOff>75595</xdr:colOff>
      <xdr:row>44</xdr:row>
      <xdr:rowOff>1514</xdr:rowOff>
    </xdr:to>
    <xdr:pic>
      <xdr:nvPicPr>
        <xdr:cNvPr id="4" name="Imagen 3">
          <a:extLst>
            <a:ext uri="{FF2B5EF4-FFF2-40B4-BE49-F238E27FC236}">
              <a16:creationId xmlns:a16="http://schemas.microsoft.com/office/drawing/2014/main" id="{59815500-F4AA-4CDE-B1E2-98DEEBE6691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211348" y="12110393"/>
          <a:ext cx="1044787" cy="7613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3.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4.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W69"/>
  <sheetViews>
    <sheetView topLeftCell="F22" zoomScale="80" zoomScaleNormal="80" workbookViewId="0">
      <selection activeCell="D14" sqref="D14:I14"/>
    </sheetView>
  </sheetViews>
  <sheetFormatPr baseColWidth="10" defaultColWidth="12.5703125" defaultRowHeight="14.25"/>
  <cols>
    <col min="1" max="1" width="6.7109375" style="24" customWidth="1"/>
    <col min="2" max="2" width="45.28515625" style="24" customWidth="1"/>
    <col min="3" max="3" width="86.85546875" style="24" customWidth="1"/>
    <col min="4" max="4" width="16.85546875" style="24" customWidth="1"/>
    <col min="5" max="5" width="51.7109375" style="24" customWidth="1"/>
    <col min="6" max="6" width="16.7109375" style="24" customWidth="1"/>
    <col min="7" max="7" width="23.42578125" style="24" customWidth="1"/>
    <col min="8" max="8" width="22.85546875" style="24" customWidth="1"/>
    <col min="9" max="9" width="21" style="24" customWidth="1"/>
    <col min="10" max="10" width="20.85546875" style="24" customWidth="1"/>
    <col min="11" max="11" width="20" style="24" bestFit="1" customWidth="1"/>
    <col min="12" max="12" width="15.85546875" style="24" customWidth="1"/>
    <col min="13" max="13" width="27" style="25" customWidth="1"/>
    <col min="14" max="14" width="21.140625" style="25" customWidth="1"/>
    <col min="15" max="15" width="16.85546875" style="24" customWidth="1"/>
    <col min="16" max="16" width="34" style="24" customWidth="1"/>
    <col min="17" max="17" width="28.5703125" style="24" customWidth="1"/>
    <col min="18" max="18" width="16.42578125" style="24" customWidth="1"/>
    <col min="19" max="19" width="12.5703125" style="24" hidden="1" customWidth="1"/>
    <col min="20" max="20" width="24.28515625" style="24" customWidth="1"/>
    <col min="21" max="21" width="22.5703125" style="24" customWidth="1"/>
    <col min="22" max="23" width="12.5703125" style="24"/>
    <col min="24" max="24" width="16.85546875" style="24" customWidth="1"/>
    <col min="25" max="25" width="12.5703125" style="24"/>
    <col min="26" max="26" width="30.140625" style="24" customWidth="1"/>
    <col min="27" max="27" width="15.42578125" style="24" customWidth="1"/>
    <col min="28" max="28" width="15.85546875" style="24" customWidth="1"/>
    <col min="29" max="29" width="24.42578125" style="24" customWidth="1"/>
    <col min="30" max="30" width="17.140625" style="24" customWidth="1"/>
    <col min="31" max="16384" width="12.5703125" style="24"/>
  </cols>
  <sheetData>
    <row r="1" spans="2:24" ht="22.5" customHeight="1"/>
    <row r="2" spans="2:24" ht="37.5" customHeight="1">
      <c r="B2" s="347"/>
      <c r="C2" s="347"/>
      <c r="D2" s="411" t="s">
        <v>265</v>
      </c>
      <c r="E2" s="412"/>
      <c r="F2" s="412"/>
      <c r="G2" s="412"/>
      <c r="H2" s="412"/>
      <c r="I2" s="412"/>
      <c r="J2" s="412"/>
      <c r="K2" s="413"/>
      <c r="L2" s="417" t="s">
        <v>266</v>
      </c>
      <c r="M2" s="418"/>
      <c r="N2" s="418"/>
      <c r="O2" s="419"/>
      <c r="P2" s="420"/>
      <c r="Q2" s="421"/>
      <c r="R2" s="26"/>
    </row>
    <row r="3" spans="2:24" ht="37.5" customHeight="1">
      <c r="B3" s="347"/>
      <c r="C3" s="347"/>
      <c r="D3" s="414"/>
      <c r="E3" s="415"/>
      <c r="F3" s="415"/>
      <c r="G3" s="415"/>
      <c r="H3" s="415"/>
      <c r="I3" s="415"/>
      <c r="J3" s="415"/>
      <c r="K3" s="416"/>
      <c r="L3" s="417" t="s">
        <v>267</v>
      </c>
      <c r="M3" s="418"/>
      <c r="N3" s="418"/>
      <c r="O3" s="419"/>
      <c r="P3" s="422"/>
      <c r="Q3" s="423"/>
      <c r="R3" s="26"/>
    </row>
    <row r="4" spans="2:24" ht="33.75" customHeight="1">
      <c r="B4" s="347"/>
      <c r="C4" s="347"/>
      <c r="D4" s="411" t="s">
        <v>268</v>
      </c>
      <c r="E4" s="412"/>
      <c r="F4" s="412"/>
      <c r="G4" s="412"/>
      <c r="H4" s="412"/>
      <c r="I4" s="412"/>
      <c r="J4" s="412"/>
      <c r="K4" s="413"/>
      <c r="L4" s="417" t="s">
        <v>269</v>
      </c>
      <c r="M4" s="418"/>
      <c r="N4" s="418"/>
      <c r="O4" s="419"/>
      <c r="P4" s="422"/>
      <c r="Q4" s="423"/>
      <c r="R4" s="26"/>
    </row>
    <row r="5" spans="2:24" ht="63" customHeight="1">
      <c r="B5" s="347"/>
      <c r="C5" s="347"/>
      <c r="D5" s="414"/>
      <c r="E5" s="415"/>
      <c r="F5" s="415"/>
      <c r="G5" s="415"/>
      <c r="H5" s="415"/>
      <c r="I5" s="415"/>
      <c r="J5" s="415"/>
      <c r="K5" s="416"/>
      <c r="L5" s="417" t="s">
        <v>270</v>
      </c>
      <c r="M5" s="418"/>
      <c r="N5" s="418"/>
      <c r="O5" s="419"/>
      <c r="P5" s="424"/>
      <c r="Q5" s="425"/>
      <c r="R5" s="26"/>
    </row>
    <row r="6" spans="2:24" ht="17.45" customHeight="1">
      <c r="C6" s="388"/>
      <c r="D6" s="388"/>
      <c r="E6" s="388"/>
      <c r="F6" s="388"/>
      <c r="G6" s="388"/>
      <c r="H6" s="388"/>
      <c r="I6" s="388"/>
      <c r="J6" s="388"/>
      <c r="K6" s="388"/>
      <c r="L6" s="388"/>
      <c r="M6" s="388"/>
      <c r="N6" s="388"/>
      <c r="O6" s="388"/>
      <c r="P6" s="388"/>
      <c r="Q6" s="388"/>
      <c r="R6" s="26"/>
    </row>
    <row r="7" spans="2:24" ht="31.5" customHeight="1">
      <c r="B7" s="27" t="s">
        <v>62</v>
      </c>
      <c r="C7" s="27" t="s">
        <v>61</v>
      </c>
      <c r="D7" s="389" t="s">
        <v>60</v>
      </c>
      <c r="E7" s="390"/>
      <c r="F7" s="390"/>
      <c r="G7" s="390"/>
      <c r="H7" s="390"/>
      <c r="I7" s="390"/>
      <c r="J7" s="390"/>
      <c r="K7" s="390"/>
      <c r="L7" s="390"/>
      <c r="M7" s="390"/>
      <c r="N7" s="390"/>
      <c r="O7" s="390"/>
      <c r="P7" s="390"/>
      <c r="Q7" s="391"/>
      <c r="R7" s="26"/>
    </row>
    <row r="8" spans="2:24" ht="33.6" customHeight="1">
      <c r="B8" s="27" t="s">
        <v>59</v>
      </c>
      <c r="C8" s="28">
        <v>2024</v>
      </c>
      <c r="D8" s="392" t="s">
        <v>58</v>
      </c>
      <c r="E8" s="392"/>
      <c r="F8" s="392"/>
      <c r="G8" s="392"/>
      <c r="H8" s="392"/>
      <c r="I8" s="392"/>
      <c r="J8" s="392"/>
      <c r="K8" s="392"/>
      <c r="L8" s="392"/>
      <c r="M8" s="392"/>
      <c r="N8" s="392"/>
      <c r="O8" s="392"/>
      <c r="P8" s="392"/>
      <c r="Q8" s="392"/>
    </row>
    <row r="9" spans="2:24" ht="36" customHeight="1">
      <c r="B9" s="375" t="s">
        <v>57</v>
      </c>
      <c r="C9" s="376"/>
      <c r="D9" s="377" t="s">
        <v>56</v>
      </c>
      <c r="E9" s="377"/>
      <c r="F9" s="377"/>
      <c r="G9" s="377"/>
      <c r="H9" s="377"/>
      <c r="I9" s="378"/>
      <c r="J9" s="393" t="s">
        <v>271</v>
      </c>
      <c r="K9" s="394"/>
      <c r="L9" s="395"/>
      <c r="M9" s="402" t="s">
        <v>55</v>
      </c>
      <c r="N9" s="403"/>
      <c r="O9" s="403"/>
      <c r="P9" s="403"/>
      <c r="Q9" s="404"/>
      <c r="R9" s="29"/>
      <c r="S9" s="374"/>
      <c r="T9" s="374"/>
    </row>
    <row r="10" spans="2:24" ht="36" customHeight="1">
      <c r="B10" s="375" t="s">
        <v>54</v>
      </c>
      <c r="C10" s="376"/>
      <c r="D10" s="377" t="s">
        <v>53</v>
      </c>
      <c r="E10" s="377"/>
      <c r="F10" s="377"/>
      <c r="G10" s="377"/>
      <c r="H10" s="377"/>
      <c r="I10" s="378"/>
      <c r="J10" s="396"/>
      <c r="K10" s="397"/>
      <c r="L10" s="398"/>
      <c r="M10" s="30" t="s">
        <v>52</v>
      </c>
      <c r="N10" s="379" t="s">
        <v>51</v>
      </c>
      <c r="O10" s="379"/>
      <c r="P10" s="379"/>
      <c r="Q10" s="30" t="s">
        <v>50</v>
      </c>
      <c r="R10" s="29"/>
      <c r="S10" s="31"/>
      <c r="T10" s="31"/>
    </row>
    <row r="11" spans="2:24" ht="77.45" customHeight="1">
      <c r="B11" s="380" t="s">
        <v>49</v>
      </c>
      <c r="C11" s="381"/>
      <c r="D11" s="386" t="s">
        <v>48</v>
      </c>
      <c r="E11" s="386"/>
      <c r="F11" s="386"/>
      <c r="G11" s="386"/>
      <c r="H11" s="386"/>
      <c r="I11" s="387"/>
      <c r="J11" s="396"/>
      <c r="K11" s="397"/>
      <c r="L11" s="398"/>
      <c r="M11" s="32" t="s">
        <v>65</v>
      </c>
      <c r="N11" s="383" t="s">
        <v>66</v>
      </c>
      <c r="O11" s="384"/>
      <c r="P11" s="385"/>
      <c r="Q11" s="33">
        <v>10600000</v>
      </c>
      <c r="R11" s="29"/>
      <c r="S11" s="34"/>
      <c r="T11" s="34"/>
      <c r="V11" s="35"/>
      <c r="W11" s="35"/>
    </row>
    <row r="12" spans="2:24" ht="88.9" customHeight="1">
      <c r="B12" s="405" t="s">
        <v>47</v>
      </c>
      <c r="C12" s="406"/>
      <c r="D12" s="386" t="s">
        <v>46</v>
      </c>
      <c r="E12" s="386"/>
      <c r="F12" s="386"/>
      <c r="G12" s="386"/>
      <c r="H12" s="386"/>
      <c r="I12" s="387"/>
      <c r="J12" s="396"/>
      <c r="K12" s="397"/>
      <c r="L12" s="398"/>
      <c r="M12" s="18" t="s">
        <v>67</v>
      </c>
      <c r="N12" s="383" t="s">
        <v>68</v>
      </c>
      <c r="O12" s="384"/>
      <c r="P12" s="385"/>
      <c r="Q12" s="33">
        <v>6000000</v>
      </c>
      <c r="R12" s="29"/>
      <c r="S12" s="36"/>
      <c r="T12" s="37"/>
      <c r="V12" s="38"/>
      <c r="W12" s="39"/>
      <c r="X12" s="40"/>
    </row>
    <row r="13" spans="2:24" ht="74.25" customHeight="1">
      <c r="B13" s="407" t="s">
        <v>45</v>
      </c>
      <c r="C13" s="408"/>
      <c r="D13" s="409">
        <v>2024730010042</v>
      </c>
      <c r="E13" s="409"/>
      <c r="F13" s="409"/>
      <c r="G13" s="409"/>
      <c r="H13" s="409"/>
      <c r="I13" s="410"/>
      <c r="J13" s="396"/>
      <c r="K13" s="397"/>
      <c r="L13" s="398"/>
      <c r="M13" s="41"/>
      <c r="N13" s="383"/>
      <c r="O13" s="384"/>
      <c r="P13" s="385"/>
      <c r="Q13" s="42"/>
      <c r="R13" s="29"/>
      <c r="S13" s="36"/>
      <c r="T13" s="37"/>
      <c r="V13" s="38"/>
      <c r="W13" s="39"/>
      <c r="X13" s="40"/>
    </row>
    <row r="14" spans="2:24" ht="66.599999999999994" customHeight="1">
      <c r="B14" s="43" t="s">
        <v>44</v>
      </c>
      <c r="C14" s="44"/>
      <c r="D14" s="382" t="s">
        <v>43</v>
      </c>
      <c r="E14" s="382"/>
      <c r="F14" s="382"/>
      <c r="G14" s="382"/>
      <c r="H14" s="382"/>
      <c r="I14" s="376"/>
      <c r="J14" s="399"/>
      <c r="K14" s="400"/>
      <c r="L14" s="401"/>
      <c r="M14" s="45"/>
      <c r="N14" s="383"/>
      <c r="O14" s="384"/>
      <c r="P14" s="385"/>
      <c r="Q14" s="46"/>
      <c r="R14" s="29"/>
      <c r="S14" s="36"/>
      <c r="T14" s="37"/>
      <c r="U14" s="47"/>
      <c r="V14" s="38"/>
      <c r="W14" s="39"/>
      <c r="X14" s="40"/>
    </row>
    <row r="15" spans="2:24" ht="28.5" customHeight="1">
      <c r="B15" s="360" t="s">
        <v>42</v>
      </c>
      <c r="C15" s="373" t="s">
        <v>41</v>
      </c>
      <c r="D15" s="360" t="s">
        <v>255</v>
      </c>
      <c r="E15" s="360" t="s">
        <v>40</v>
      </c>
      <c r="F15" s="360" t="s">
        <v>39</v>
      </c>
      <c r="G15" s="360" t="s">
        <v>256</v>
      </c>
      <c r="H15" s="360" t="s">
        <v>38</v>
      </c>
      <c r="I15" s="365" t="s">
        <v>37</v>
      </c>
      <c r="J15" s="366"/>
      <c r="K15" s="366"/>
      <c r="L15" s="367"/>
      <c r="M15" s="371" t="s">
        <v>36</v>
      </c>
      <c r="N15" s="371"/>
      <c r="O15" s="372" t="s">
        <v>35</v>
      </c>
      <c r="P15" s="372"/>
      <c r="Q15" s="372"/>
      <c r="T15" s="37"/>
      <c r="V15" s="38"/>
      <c r="W15" s="39"/>
      <c r="X15" s="40"/>
    </row>
    <row r="16" spans="2:24" ht="33.75" customHeight="1">
      <c r="B16" s="363"/>
      <c r="C16" s="373"/>
      <c r="D16" s="363"/>
      <c r="E16" s="363"/>
      <c r="F16" s="363"/>
      <c r="G16" s="361"/>
      <c r="H16" s="363"/>
      <c r="I16" s="368"/>
      <c r="J16" s="369"/>
      <c r="K16" s="369"/>
      <c r="L16" s="370"/>
      <c r="M16" s="371"/>
      <c r="N16" s="371"/>
      <c r="O16" s="371" t="s">
        <v>34</v>
      </c>
      <c r="P16" s="371" t="s">
        <v>33</v>
      </c>
      <c r="Q16" s="373" t="s">
        <v>32</v>
      </c>
      <c r="T16" s="39"/>
      <c r="V16" s="38"/>
      <c r="W16" s="39"/>
      <c r="X16" s="40"/>
    </row>
    <row r="17" spans="2:24" ht="39.75" customHeight="1">
      <c r="B17" s="364"/>
      <c r="C17" s="373"/>
      <c r="D17" s="364"/>
      <c r="E17" s="364"/>
      <c r="F17" s="364"/>
      <c r="G17" s="362"/>
      <c r="H17" s="364"/>
      <c r="I17" s="20" t="s">
        <v>31</v>
      </c>
      <c r="J17" s="20" t="s">
        <v>30</v>
      </c>
      <c r="K17" s="20" t="s">
        <v>29</v>
      </c>
      <c r="L17" s="48" t="s">
        <v>28</v>
      </c>
      <c r="M17" s="7" t="s">
        <v>27</v>
      </c>
      <c r="N17" s="6" t="s">
        <v>26</v>
      </c>
      <c r="O17" s="371"/>
      <c r="P17" s="371"/>
      <c r="Q17" s="373"/>
      <c r="T17" s="39"/>
      <c r="V17" s="38"/>
      <c r="W17" s="39"/>
      <c r="X17" s="40"/>
    </row>
    <row r="18" spans="2:24" ht="28.15" customHeight="1">
      <c r="B18" s="355" t="s">
        <v>25</v>
      </c>
      <c r="C18" s="354" t="s">
        <v>24</v>
      </c>
      <c r="D18" s="7" t="s">
        <v>21</v>
      </c>
      <c r="E18" s="355" t="s">
        <v>23</v>
      </c>
      <c r="F18" s="6">
        <v>8</v>
      </c>
      <c r="G18" s="6" t="s">
        <v>15</v>
      </c>
      <c r="H18" s="2">
        <v>6000000</v>
      </c>
      <c r="I18" s="49">
        <v>6000000</v>
      </c>
      <c r="J18" s="7"/>
      <c r="K18" s="7"/>
      <c r="L18" s="50"/>
      <c r="M18" s="357" t="s">
        <v>14</v>
      </c>
      <c r="N18" s="358" t="s">
        <v>13</v>
      </c>
      <c r="O18" s="352">
        <f>+F19/F18</f>
        <v>1</v>
      </c>
      <c r="P18" s="352">
        <f>+H19/H18</f>
        <v>1</v>
      </c>
      <c r="Q18" s="353">
        <f>+(O18*O18)/P18</f>
        <v>1</v>
      </c>
      <c r="T18" s="39"/>
      <c r="V18" s="38"/>
      <c r="W18" s="39"/>
      <c r="X18" s="40"/>
    </row>
    <row r="19" spans="2:24" ht="53.45" customHeight="1">
      <c r="B19" s="359"/>
      <c r="C19" s="354"/>
      <c r="D19" s="7" t="s">
        <v>2</v>
      </c>
      <c r="E19" s="356"/>
      <c r="F19" s="6">
        <v>8</v>
      </c>
      <c r="G19" s="6" t="s">
        <v>11</v>
      </c>
      <c r="H19" s="3">
        <f>+H18</f>
        <v>6000000</v>
      </c>
      <c r="I19" s="49">
        <v>6000000</v>
      </c>
      <c r="J19" s="7"/>
      <c r="K19" s="7"/>
      <c r="L19" s="50"/>
      <c r="M19" s="357"/>
      <c r="N19" s="358"/>
      <c r="O19" s="352"/>
      <c r="P19" s="352"/>
      <c r="Q19" s="353"/>
      <c r="T19" s="39"/>
      <c r="V19" s="38"/>
      <c r="W19" s="39"/>
      <c r="X19" s="40"/>
    </row>
    <row r="20" spans="2:24" ht="36.6" customHeight="1">
      <c r="B20" s="359"/>
      <c r="C20" s="354" t="s">
        <v>22</v>
      </c>
      <c r="D20" s="7" t="s">
        <v>21</v>
      </c>
      <c r="E20" s="355" t="s">
        <v>20</v>
      </c>
      <c r="F20" s="6">
        <v>1</v>
      </c>
      <c r="G20" s="6" t="s">
        <v>15</v>
      </c>
      <c r="H20" s="2"/>
      <c r="I20" s="49"/>
      <c r="J20" s="7"/>
      <c r="K20" s="7"/>
      <c r="L20" s="50"/>
      <c r="M20" s="357" t="s">
        <v>14</v>
      </c>
      <c r="N20" s="358" t="s">
        <v>13</v>
      </c>
      <c r="O20" s="352">
        <f>+F21/F20</f>
        <v>0</v>
      </c>
      <c r="P20" s="352">
        <v>0</v>
      </c>
      <c r="Q20" s="353">
        <v>0</v>
      </c>
      <c r="T20" s="39"/>
      <c r="V20" s="38"/>
      <c r="W20" s="39"/>
      <c r="X20" s="40"/>
    </row>
    <row r="21" spans="2:24" ht="57" customHeight="1">
      <c r="B21" s="359"/>
      <c r="C21" s="354"/>
      <c r="D21" s="7" t="s">
        <v>2</v>
      </c>
      <c r="E21" s="356"/>
      <c r="F21" s="6">
        <v>0</v>
      </c>
      <c r="G21" s="6" t="s">
        <v>11</v>
      </c>
      <c r="H21" s="2">
        <v>0</v>
      </c>
      <c r="I21" s="49"/>
      <c r="J21" s="7"/>
      <c r="K21" s="7"/>
      <c r="L21" s="50"/>
      <c r="M21" s="357"/>
      <c r="N21" s="358"/>
      <c r="O21" s="352"/>
      <c r="P21" s="352"/>
      <c r="Q21" s="353"/>
      <c r="T21" s="39"/>
      <c r="V21" s="38"/>
      <c r="W21" s="39"/>
      <c r="X21" s="40"/>
    </row>
    <row r="22" spans="2:24" ht="51" customHeight="1">
      <c r="B22" s="359"/>
      <c r="C22" s="354" t="s">
        <v>19</v>
      </c>
      <c r="D22" s="7" t="s">
        <v>3</v>
      </c>
      <c r="E22" s="355" t="s">
        <v>18</v>
      </c>
      <c r="F22" s="6">
        <v>5</v>
      </c>
      <c r="G22" s="6" t="s">
        <v>15</v>
      </c>
      <c r="H22" s="2">
        <v>10600000</v>
      </c>
      <c r="I22" s="49">
        <f>+H22</f>
        <v>10600000</v>
      </c>
      <c r="J22" s="7"/>
      <c r="K22" s="7"/>
      <c r="L22" s="50"/>
      <c r="M22" s="357" t="s">
        <v>14</v>
      </c>
      <c r="N22" s="358" t="s">
        <v>13</v>
      </c>
      <c r="O22" s="352">
        <f>+F23/F22</f>
        <v>1</v>
      </c>
      <c r="P22" s="352">
        <f>+H23/H22</f>
        <v>0</v>
      </c>
      <c r="Q22" s="353">
        <v>0</v>
      </c>
      <c r="T22" s="39"/>
      <c r="V22" s="38"/>
      <c r="W22" s="39"/>
      <c r="X22" s="40"/>
    </row>
    <row r="23" spans="2:24" ht="96.95" customHeight="1">
      <c r="B23" s="359"/>
      <c r="C23" s="354"/>
      <c r="D23" s="7" t="s">
        <v>2</v>
      </c>
      <c r="E23" s="356"/>
      <c r="F23" s="6">
        <v>5</v>
      </c>
      <c r="G23" s="6" t="s">
        <v>11</v>
      </c>
      <c r="H23" s="2">
        <v>0</v>
      </c>
      <c r="I23" s="49">
        <v>0</v>
      </c>
      <c r="J23" s="7"/>
      <c r="K23" s="7"/>
      <c r="L23" s="50"/>
      <c r="M23" s="357"/>
      <c r="N23" s="358"/>
      <c r="O23" s="352"/>
      <c r="P23" s="352"/>
      <c r="Q23" s="353"/>
      <c r="T23" s="39"/>
      <c r="V23" s="38"/>
      <c r="W23" s="39"/>
      <c r="X23" s="40"/>
    </row>
    <row r="24" spans="2:24" ht="43.9" customHeight="1">
      <c r="B24" s="359"/>
      <c r="C24" s="354" t="s">
        <v>17</v>
      </c>
      <c r="D24" s="7" t="s">
        <v>3</v>
      </c>
      <c r="E24" s="355" t="s">
        <v>16</v>
      </c>
      <c r="F24" s="4">
        <v>6</v>
      </c>
      <c r="G24" s="6" t="s">
        <v>15</v>
      </c>
      <c r="H24" s="5"/>
      <c r="I24" s="49"/>
      <c r="J24" s="7"/>
      <c r="K24" s="7"/>
      <c r="L24" s="50"/>
      <c r="M24" s="357" t="s">
        <v>14</v>
      </c>
      <c r="N24" s="358" t="s">
        <v>13</v>
      </c>
      <c r="O24" s="352">
        <f>+F25/F24</f>
        <v>1</v>
      </c>
      <c r="P24" s="352">
        <v>0</v>
      </c>
      <c r="Q24" s="353">
        <v>0</v>
      </c>
      <c r="T24" s="39"/>
      <c r="V24" s="38"/>
      <c r="W24" s="39"/>
      <c r="X24" s="40"/>
    </row>
    <row r="25" spans="2:24" ht="87.95" customHeight="1">
      <c r="B25" s="356"/>
      <c r="C25" s="354"/>
      <c r="D25" s="7" t="s">
        <v>2</v>
      </c>
      <c r="E25" s="356"/>
      <c r="F25" s="4">
        <v>6</v>
      </c>
      <c r="G25" s="6" t="s">
        <v>11</v>
      </c>
      <c r="H25" s="5">
        <v>0</v>
      </c>
      <c r="I25" s="49"/>
      <c r="J25" s="7"/>
      <c r="K25" s="7"/>
      <c r="L25" s="50"/>
      <c r="M25" s="357"/>
      <c r="N25" s="358"/>
      <c r="O25" s="352"/>
      <c r="P25" s="352"/>
      <c r="Q25" s="353"/>
      <c r="T25" s="39"/>
      <c r="V25" s="38"/>
      <c r="W25" s="39"/>
      <c r="X25" s="40"/>
    </row>
    <row r="26" spans="2:24" ht="15">
      <c r="B26" s="347"/>
      <c r="C26" s="348" t="s">
        <v>12</v>
      </c>
      <c r="D26" s="7" t="s">
        <v>3</v>
      </c>
      <c r="E26" s="349"/>
      <c r="F26" s="18"/>
      <c r="G26" s="7" t="s">
        <v>3</v>
      </c>
      <c r="H26" s="13">
        <f>+H18+H20+H22+H24</f>
        <v>16600000</v>
      </c>
      <c r="I26" s="13">
        <f>+I18+I20+I22+I24</f>
        <v>16600000</v>
      </c>
      <c r="J26" s="51"/>
      <c r="K26" s="51"/>
      <c r="L26" s="51"/>
      <c r="M26" s="51"/>
      <c r="N26" s="52"/>
      <c r="O26" s="351"/>
      <c r="P26" s="351"/>
      <c r="Q26" s="347"/>
    </row>
    <row r="27" spans="2:24" ht="15">
      <c r="B27" s="347"/>
      <c r="C27" s="348"/>
      <c r="D27" s="7" t="s">
        <v>2</v>
      </c>
      <c r="E27" s="350"/>
      <c r="F27" s="18"/>
      <c r="G27" s="7" t="s">
        <v>11</v>
      </c>
      <c r="H27" s="13">
        <f>+H19+H23</f>
        <v>6000000</v>
      </c>
      <c r="I27" s="13">
        <f>+I19+I23</f>
        <v>6000000</v>
      </c>
      <c r="J27" s="51"/>
      <c r="K27" s="53"/>
      <c r="L27" s="51"/>
      <c r="M27" s="51"/>
      <c r="N27" s="52"/>
      <c r="O27" s="351"/>
      <c r="P27" s="351"/>
      <c r="Q27" s="347"/>
    </row>
    <row r="28" spans="2:24">
      <c r="D28" s="54"/>
      <c r="H28" s="55"/>
      <c r="I28" s="56"/>
      <c r="J28" s="38"/>
      <c r="K28" s="38"/>
      <c r="L28" s="38"/>
      <c r="M28" s="57"/>
      <c r="N28" s="57"/>
      <c r="O28" s="56"/>
      <c r="P28" s="58"/>
      <c r="Q28" s="59"/>
      <c r="R28" s="58"/>
    </row>
    <row r="29" spans="2:24" ht="15">
      <c r="B29" s="342" t="s">
        <v>10</v>
      </c>
      <c r="C29" s="342"/>
      <c r="D29" s="343" t="s">
        <v>9</v>
      </c>
      <c r="E29" s="343"/>
      <c r="F29" s="343"/>
      <c r="G29" s="343"/>
      <c r="H29" s="343"/>
      <c r="I29" s="343"/>
      <c r="J29" s="60" t="s">
        <v>8</v>
      </c>
      <c r="K29" s="343" t="s">
        <v>7</v>
      </c>
      <c r="L29" s="343"/>
      <c r="M29" s="344" t="s">
        <v>64</v>
      </c>
      <c r="N29" s="344"/>
      <c r="O29" s="344"/>
      <c r="P29" s="344"/>
      <c r="Q29" s="344"/>
    </row>
    <row r="30" spans="2:24" ht="52.9" customHeight="1">
      <c r="B30" s="345" t="s">
        <v>6</v>
      </c>
      <c r="C30" s="345"/>
      <c r="D30" s="345" t="s">
        <v>5</v>
      </c>
      <c r="E30" s="345"/>
      <c r="F30" s="345"/>
      <c r="G30" s="345"/>
      <c r="H30" s="345"/>
      <c r="I30" s="345"/>
      <c r="J30" s="346" t="s">
        <v>4</v>
      </c>
      <c r="K30" s="8" t="s">
        <v>3</v>
      </c>
      <c r="L30" s="61">
        <v>96</v>
      </c>
      <c r="M30" s="340" t="s">
        <v>0</v>
      </c>
      <c r="N30" s="340"/>
      <c r="O30" s="340"/>
      <c r="P30" s="340"/>
      <c r="Q30" s="340"/>
    </row>
    <row r="31" spans="2:24" ht="75.599999999999994" customHeight="1">
      <c r="B31" s="345"/>
      <c r="C31" s="345"/>
      <c r="D31" s="345"/>
      <c r="E31" s="345"/>
      <c r="F31" s="345"/>
      <c r="G31" s="345"/>
      <c r="H31" s="345"/>
      <c r="I31" s="345"/>
      <c r="J31" s="346"/>
      <c r="K31" s="8" t="s">
        <v>2</v>
      </c>
      <c r="L31" s="62">
        <v>0</v>
      </c>
      <c r="M31" s="340"/>
      <c r="N31" s="340"/>
      <c r="O31" s="340"/>
      <c r="P31" s="340"/>
      <c r="Q31" s="340"/>
    </row>
    <row r="32" spans="2:24" ht="45.6" customHeight="1">
      <c r="B32" s="338" t="s">
        <v>63</v>
      </c>
      <c r="C32" s="338"/>
      <c r="D32" s="338"/>
      <c r="E32" s="338"/>
      <c r="F32" s="338"/>
      <c r="G32" s="338"/>
      <c r="H32" s="338"/>
      <c r="I32" s="338"/>
      <c r="J32" s="338"/>
      <c r="K32" s="338"/>
      <c r="L32" s="338"/>
      <c r="M32" s="339" t="s">
        <v>1</v>
      </c>
      <c r="N32" s="340"/>
      <c r="O32" s="340"/>
      <c r="P32" s="340"/>
      <c r="Q32" s="340"/>
    </row>
    <row r="33" spans="2:49" ht="52.9" customHeight="1">
      <c r="B33" s="338"/>
      <c r="C33" s="338"/>
      <c r="D33" s="338"/>
      <c r="E33" s="338"/>
      <c r="F33" s="338"/>
      <c r="G33" s="338"/>
      <c r="H33" s="338"/>
      <c r="I33" s="338"/>
      <c r="J33" s="338"/>
      <c r="K33" s="338"/>
      <c r="L33" s="338"/>
      <c r="M33" s="340"/>
      <c r="N33" s="340"/>
      <c r="O33" s="340"/>
      <c r="P33" s="340"/>
      <c r="Q33" s="340"/>
    </row>
    <row r="34" spans="2:49" ht="42" customHeight="1">
      <c r="B34" s="338"/>
      <c r="C34" s="338"/>
      <c r="D34" s="338"/>
      <c r="E34" s="338"/>
      <c r="F34" s="338"/>
      <c r="G34" s="338"/>
      <c r="H34" s="338"/>
      <c r="I34" s="338"/>
      <c r="J34" s="338"/>
      <c r="K34" s="338"/>
      <c r="L34" s="338"/>
      <c r="M34" s="341" t="s">
        <v>0</v>
      </c>
      <c r="N34" s="341"/>
      <c r="O34" s="341"/>
      <c r="P34" s="341"/>
      <c r="Q34" s="341"/>
    </row>
    <row r="35" spans="2:49">
      <c r="B35" s="338"/>
      <c r="C35" s="338"/>
      <c r="D35" s="338"/>
      <c r="E35" s="338"/>
      <c r="F35" s="338"/>
      <c r="G35" s="338"/>
      <c r="H35" s="338"/>
      <c r="I35" s="338"/>
      <c r="J35" s="338"/>
      <c r="K35" s="338"/>
      <c r="L35" s="338"/>
      <c r="M35" s="341"/>
      <c r="N35" s="341"/>
      <c r="O35" s="341"/>
      <c r="P35" s="341"/>
      <c r="Q35" s="341"/>
    </row>
    <row r="36" spans="2:49">
      <c r="M36" s="63"/>
      <c r="N36" s="63"/>
    </row>
    <row r="37" spans="2:49">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row>
    <row r="38" spans="2:49">
      <c r="K38" s="84"/>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row>
    <row r="39" spans="2:49">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row>
    <row r="40" spans="2:49">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row>
    <row r="41" spans="2:49">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row>
    <row r="42" spans="2:49">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row>
    <row r="43" spans="2:49">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row>
    <row r="44" spans="2:49">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row>
    <row r="45" spans="2:49">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row>
    <row r="46" spans="2:49">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row>
    <row r="47" spans="2:49">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row>
    <row r="48" spans="2:49">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row>
    <row r="49" spans="18:49">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row>
    <row r="50" spans="18:49">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row>
    <row r="51" spans="18:49">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row>
    <row r="52" spans="18:49">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row>
    <row r="53" spans="18:49">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row>
    <row r="54" spans="18:49">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row>
    <row r="55" spans="18:49">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row>
    <row r="56" spans="18:49">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row>
    <row r="57" spans="18:49">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row>
    <row r="58" spans="18:49">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row>
    <row r="59" spans="18:49">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row>
    <row r="60" spans="18:49">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row>
    <row r="61" spans="18:49">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row>
    <row r="62" spans="18:49">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row>
    <row r="63" spans="18:49">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row>
    <row r="64" spans="18:49">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row>
    <row r="65" spans="18:49">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row>
    <row r="66" spans="18:49">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row>
    <row r="67" spans="18:49">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row>
    <row r="68" spans="18:49">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row>
    <row r="69" spans="18:49">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row>
  </sheetData>
  <mergeCells count="89">
    <mergeCell ref="N13:P13"/>
    <mergeCell ref="B2:C5"/>
    <mergeCell ref="D2:K3"/>
    <mergeCell ref="L2:O2"/>
    <mergeCell ref="P2:Q5"/>
    <mergeCell ref="L3:O3"/>
    <mergeCell ref="D4:K5"/>
    <mergeCell ref="L4:O4"/>
    <mergeCell ref="L5:O5"/>
    <mergeCell ref="D14:I14"/>
    <mergeCell ref="N14:P14"/>
    <mergeCell ref="D11:I11"/>
    <mergeCell ref="N11:P11"/>
    <mergeCell ref="C6:Q6"/>
    <mergeCell ref="D7:Q7"/>
    <mergeCell ref="D8:Q8"/>
    <mergeCell ref="B9:C9"/>
    <mergeCell ref="D9:I9"/>
    <mergeCell ref="J9:L14"/>
    <mergeCell ref="M9:Q9"/>
    <mergeCell ref="B12:C12"/>
    <mergeCell ref="D12:I12"/>
    <mergeCell ref="N12:P12"/>
    <mergeCell ref="B13:C13"/>
    <mergeCell ref="D13:I13"/>
    <mergeCell ref="B15:B17"/>
    <mergeCell ref="C15:C17"/>
    <mergeCell ref="D15:D17"/>
    <mergeCell ref="E15:E17"/>
    <mergeCell ref="F15:F17"/>
    <mergeCell ref="S9:T9"/>
    <mergeCell ref="B10:C10"/>
    <mergeCell ref="D10:I10"/>
    <mergeCell ref="N10:P10"/>
    <mergeCell ref="B11:C11"/>
    <mergeCell ref="G15:G17"/>
    <mergeCell ref="H15:H17"/>
    <mergeCell ref="I15:L16"/>
    <mergeCell ref="M15:N16"/>
    <mergeCell ref="O15:Q15"/>
    <mergeCell ref="O16:O17"/>
    <mergeCell ref="P16:P17"/>
    <mergeCell ref="Q16:Q17"/>
    <mergeCell ref="B18:B25"/>
    <mergeCell ref="C18:C19"/>
    <mergeCell ref="E18:E19"/>
    <mergeCell ref="M18:M19"/>
    <mergeCell ref="N18:N19"/>
    <mergeCell ref="C22:C23"/>
    <mergeCell ref="E22:E23"/>
    <mergeCell ref="M22:M23"/>
    <mergeCell ref="N22:N23"/>
    <mergeCell ref="P18:P19"/>
    <mergeCell ref="Q18:Q19"/>
    <mergeCell ref="C20:C21"/>
    <mergeCell ref="E20:E21"/>
    <mergeCell ref="M20:M21"/>
    <mergeCell ref="N20:N21"/>
    <mergeCell ref="O20:O21"/>
    <mergeCell ref="P20:P21"/>
    <mergeCell ref="Q20:Q21"/>
    <mergeCell ref="O18:O19"/>
    <mergeCell ref="Q26:Q27"/>
    <mergeCell ref="O22:O23"/>
    <mergeCell ref="P22:P23"/>
    <mergeCell ref="Q22:Q23"/>
    <mergeCell ref="C24:C25"/>
    <mergeCell ref="E24:E25"/>
    <mergeCell ref="M24:M25"/>
    <mergeCell ref="N24:N25"/>
    <mergeCell ref="O24:O25"/>
    <mergeCell ref="P24:P25"/>
    <mergeCell ref="Q24:Q25"/>
    <mergeCell ref="B26:B27"/>
    <mergeCell ref="C26:C27"/>
    <mergeCell ref="E26:E27"/>
    <mergeCell ref="O26:O27"/>
    <mergeCell ref="P26:P27"/>
    <mergeCell ref="B32:L35"/>
    <mergeCell ref="M32:Q33"/>
    <mergeCell ref="M34:Q35"/>
    <mergeCell ref="B29:C29"/>
    <mergeCell ref="D29:I29"/>
    <mergeCell ref="K29:L29"/>
    <mergeCell ref="M29:Q29"/>
    <mergeCell ref="B30:C31"/>
    <mergeCell ref="D30:I31"/>
    <mergeCell ref="J30:J31"/>
    <mergeCell ref="M30:Q31"/>
  </mergeCells>
  <pageMargins left="0.62992125984252001" right="0.196850393700787" top="0.23622047244094499" bottom="0.196850393700787" header="0.15748031496063" footer="0"/>
  <pageSetup paperSize="9" scale="32" orientation="landscape"/>
  <headerFooter alignWithMargins="0"/>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A73"/>
  <sheetViews>
    <sheetView topLeftCell="A19" zoomScale="80" zoomScaleNormal="80" workbookViewId="0">
      <selection activeCell="A12" sqref="A12"/>
    </sheetView>
  </sheetViews>
  <sheetFormatPr baseColWidth="10" defaultColWidth="12.5703125" defaultRowHeight="14.25"/>
  <cols>
    <col min="1" max="1" width="6.7109375" style="24" customWidth="1"/>
    <col min="2" max="2" width="45.42578125" style="24" customWidth="1"/>
    <col min="3" max="3" width="86.85546875" style="24" customWidth="1"/>
    <col min="4" max="4" width="16.85546875" style="24" customWidth="1"/>
    <col min="5" max="5" width="23.42578125" style="24" customWidth="1"/>
    <col min="6" max="6" width="16.7109375" style="24" customWidth="1"/>
    <col min="7" max="7" width="18" style="24" customWidth="1"/>
    <col min="8" max="8" width="22.85546875" style="24" customWidth="1"/>
    <col min="9" max="9" width="30.42578125" style="24" customWidth="1"/>
    <col min="10" max="10" width="27.140625" style="24" customWidth="1"/>
    <col min="11" max="11" width="13.5703125" style="24" customWidth="1"/>
    <col min="12" max="12" width="15.85546875" style="24" customWidth="1"/>
    <col min="13" max="13" width="40" style="25" customWidth="1"/>
    <col min="14" max="14" width="21.140625" style="25" customWidth="1"/>
    <col min="15" max="15" width="16.85546875" style="24" customWidth="1"/>
    <col min="16" max="16" width="38.28515625" style="24" customWidth="1"/>
    <col min="17" max="17" width="24.85546875" style="24" customWidth="1"/>
    <col min="18" max="18" width="16.42578125" style="24" customWidth="1"/>
    <col min="19" max="19" width="12.5703125" style="24"/>
    <col min="20" max="20" width="14.42578125" style="24" customWidth="1"/>
    <col min="21" max="21" width="18.5703125" style="24" customWidth="1"/>
    <col min="22" max="22" width="33.85546875" style="24" customWidth="1"/>
    <col min="23" max="23" width="12.5703125" style="24" hidden="1" customWidth="1"/>
    <col min="24" max="24" width="24.28515625" style="24" customWidth="1"/>
    <col min="25" max="25" width="22.5703125" style="24" customWidth="1"/>
    <col min="26" max="27" width="12.5703125" style="24"/>
    <col min="28" max="28" width="16.85546875" style="24" customWidth="1"/>
    <col min="29" max="29" width="12.5703125" style="24"/>
    <col min="30" max="30" width="30.140625" style="24" customWidth="1"/>
    <col min="31" max="31" width="15.42578125" style="24" customWidth="1"/>
    <col min="32" max="32" width="15.85546875" style="24" customWidth="1"/>
    <col min="33" max="33" width="24.42578125" style="24" customWidth="1"/>
    <col min="34" max="34" width="17.140625" style="24" customWidth="1"/>
    <col min="35" max="16384" width="12.5703125" style="24"/>
  </cols>
  <sheetData>
    <row r="1" spans="2:28" ht="22.5" customHeight="1"/>
    <row r="2" spans="2:28" ht="37.5" customHeight="1">
      <c r="B2" s="347"/>
      <c r="C2" s="347"/>
      <c r="D2" s="411" t="s">
        <v>265</v>
      </c>
      <c r="E2" s="412"/>
      <c r="F2" s="412"/>
      <c r="G2" s="412"/>
      <c r="H2" s="412"/>
      <c r="I2" s="412"/>
      <c r="J2" s="412"/>
      <c r="K2" s="413"/>
      <c r="L2" s="417" t="s">
        <v>266</v>
      </c>
      <c r="M2" s="418"/>
      <c r="N2" s="418"/>
      <c r="O2" s="419"/>
      <c r="P2" s="420"/>
      <c r="Q2" s="421"/>
      <c r="R2" s="26"/>
    </row>
    <row r="3" spans="2:28" ht="37.5" customHeight="1">
      <c r="B3" s="347"/>
      <c r="C3" s="347"/>
      <c r="D3" s="414"/>
      <c r="E3" s="415"/>
      <c r="F3" s="415"/>
      <c r="G3" s="415"/>
      <c r="H3" s="415"/>
      <c r="I3" s="415"/>
      <c r="J3" s="415"/>
      <c r="K3" s="416"/>
      <c r="L3" s="417" t="s">
        <v>267</v>
      </c>
      <c r="M3" s="418"/>
      <c r="N3" s="418"/>
      <c r="O3" s="419"/>
      <c r="P3" s="422"/>
      <c r="Q3" s="423"/>
      <c r="R3" s="26"/>
    </row>
    <row r="4" spans="2:28" ht="33.75" customHeight="1">
      <c r="B4" s="347"/>
      <c r="C4" s="347"/>
      <c r="D4" s="411" t="s">
        <v>268</v>
      </c>
      <c r="E4" s="412"/>
      <c r="F4" s="412"/>
      <c r="G4" s="412"/>
      <c r="H4" s="412"/>
      <c r="I4" s="412"/>
      <c r="J4" s="412"/>
      <c r="K4" s="413"/>
      <c r="L4" s="417" t="s">
        <v>269</v>
      </c>
      <c r="M4" s="418"/>
      <c r="N4" s="418"/>
      <c r="O4" s="419"/>
      <c r="P4" s="422"/>
      <c r="Q4" s="423"/>
      <c r="R4" s="26"/>
    </row>
    <row r="5" spans="2:28" ht="38.25" customHeight="1">
      <c r="B5" s="347"/>
      <c r="C5" s="347"/>
      <c r="D5" s="414"/>
      <c r="E5" s="415"/>
      <c r="F5" s="415"/>
      <c r="G5" s="415"/>
      <c r="H5" s="415"/>
      <c r="I5" s="415"/>
      <c r="J5" s="415"/>
      <c r="K5" s="416"/>
      <c r="L5" s="417" t="s">
        <v>270</v>
      </c>
      <c r="M5" s="418"/>
      <c r="N5" s="418"/>
      <c r="O5" s="419"/>
      <c r="P5" s="424"/>
      <c r="Q5" s="425"/>
      <c r="R5" s="26"/>
    </row>
    <row r="6" spans="2:28" ht="23.25" customHeight="1">
      <c r="C6" s="388"/>
      <c r="D6" s="388"/>
      <c r="E6" s="388"/>
      <c r="F6" s="388"/>
      <c r="G6" s="388"/>
      <c r="H6" s="388"/>
      <c r="I6" s="388"/>
      <c r="J6" s="388"/>
      <c r="K6" s="388"/>
      <c r="L6" s="388"/>
      <c r="M6" s="388"/>
      <c r="N6" s="388"/>
      <c r="O6" s="388"/>
      <c r="P6" s="388"/>
      <c r="Q6" s="388"/>
      <c r="R6" s="26"/>
    </row>
    <row r="7" spans="2:28" ht="31.5" customHeight="1">
      <c r="B7" s="27" t="s">
        <v>62</v>
      </c>
      <c r="C7" s="27" t="s">
        <v>69</v>
      </c>
      <c r="D7" s="389" t="s">
        <v>70</v>
      </c>
      <c r="E7" s="390"/>
      <c r="F7" s="390"/>
      <c r="G7" s="390"/>
      <c r="H7" s="390"/>
      <c r="I7" s="390"/>
      <c r="J7" s="390"/>
      <c r="K7" s="390"/>
      <c r="L7" s="390"/>
      <c r="M7" s="390"/>
      <c r="N7" s="390"/>
      <c r="O7" s="390"/>
      <c r="P7" s="390"/>
      <c r="Q7" s="391"/>
      <c r="R7" s="26"/>
    </row>
    <row r="8" spans="2:28" ht="36" customHeight="1">
      <c r="B8" s="27" t="s">
        <v>59</v>
      </c>
      <c r="C8" s="27">
        <v>2024</v>
      </c>
      <c r="D8" s="392" t="s">
        <v>71</v>
      </c>
      <c r="E8" s="392"/>
      <c r="F8" s="392"/>
      <c r="G8" s="392"/>
      <c r="H8" s="392"/>
      <c r="I8" s="392"/>
      <c r="J8" s="392"/>
      <c r="K8" s="392"/>
      <c r="L8" s="392"/>
      <c r="M8" s="392"/>
      <c r="N8" s="392"/>
      <c r="O8" s="392"/>
      <c r="P8" s="392"/>
      <c r="Q8" s="392"/>
    </row>
    <row r="9" spans="2:28" ht="36" customHeight="1">
      <c r="B9" s="375" t="s">
        <v>72</v>
      </c>
      <c r="C9" s="376"/>
      <c r="D9" s="426" t="s">
        <v>56</v>
      </c>
      <c r="E9" s="426"/>
      <c r="F9" s="426"/>
      <c r="G9" s="426"/>
      <c r="H9" s="426"/>
      <c r="I9" s="427"/>
      <c r="J9" s="365" t="s">
        <v>73</v>
      </c>
      <c r="K9" s="366"/>
      <c r="L9" s="367"/>
      <c r="M9" s="402" t="s">
        <v>55</v>
      </c>
      <c r="N9" s="403"/>
      <c r="O9" s="403"/>
      <c r="P9" s="403"/>
      <c r="Q9" s="404"/>
      <c r="R9" s="29"/>
      <c r="T9" s="374"/>
      <c r="U9" s="374"/>
      <c r="V9" s="374"/>
      <c r="W9" s="374"/>
      <c r="X9" s="374"/>
    </row>
    <row r="10" spans="2:28" ht="36" customHeight="1">
      <c r="B10" s="375" t="s">
        <v>54</v>
      </c>
      <c r="C10" s="376"/>
      <c r="D10" s="426" t="s">
        <v>53</v>
      </c>
      <c r="E10" s="426"/>
      <c r="F10" s="426"/>
      <c r="G10" s="426"/>
      <c r="H10" s="426"/>
      <c r="I10" s="427"/>
      <c r="J10" s="428"/>
      <c r="K10" s="429"/>
      <c r="L10" s="430"/>
      <c r="M10" s="30" t="s">
        <v>52</v>
      </c>
      <c r="N10" s="379" t="s">
        <v>51</v>
      </c>
      <c r="O10" s="379"/>
      <c r="P10" s="379"/>
      <c r="Q10" s="30" t="s">
        <v>50</v>
      </c>
      <c r="R10" s="29"/>
      <c r="T10" s="31"/>
      <c r="U10" s="31"/>
      <c r="V10" s="31"/>
      <c r="W10" s="31"/>
      <c r="X10" s="31"/>
    </row>
    <row r="11" spans="2:28" ht="81" customHeight="1">
      <c r="B11" s="380" t="s">
        <v>49</v>
      </c>
      <c r="C11" s="381"/>
      <c r="D11" s="445" t="s">
        <v>74</v>
      </c>
      <c r="E11" s="445"/>
      <c r="F11" s="445"/>
      <c r="G11" s="445"/>
      <c r="H11" s="445"/>
      <c r="I11" s="446"/>
      <c r="J11" s="428"/>
      <c r="K11" s="429"/>
      <c r="L11" s="430"/>
      <c r="M11" s="64" t="s">
        <v>75</v>
      </c>
      <c r="N11" s="442" t="s">
        <v>76</v>
      </c>
      <c r="O11" s="443"/>
      <c r="P11" s="444"/>
      <c r="Q11" s="65">
        <v>14880000</v>
      </c>
      <c r="R11" s="29"/>
      <c r="T11" s="34"/>
      <c r="U11" s="447"/>
      <c r="V11" s="447"/>
      <c r="W11" s="447"/>
      <c r="X11" s="34"/>
      <c r="Z11" s="35"/>
      <c r="AA11" s="35"/>
    </row>
    <row r="12" spans="2:28" ht="97.15" customHeight="1">
      <c r="B12" s="365" t="s">
        <v>47</v>
      </c>
      <c r="C12" s="367"/>
      <c r="D12" s="431" t="s">
        <v>77</v>
      </c>
      <c r="E12" s="432"/>
      <c r="F12" s="432"/>
      <c r="G12" s="432"/>
      <c r="H12" s="432"/>
      <c r="I12" s="433"/>
      <c r="J12" s="428"/>
      <c r="K12" s="429"/>
      <c r="L12" s="430"/>
      <c r="M12" s="66" t="s">
        <v>78</v>
      </c>
      <c r="N12" s="437" t="s">
        <v>79</v>
      </c>
      <c r="O12" s="438"/>
      <c r="P12" s="439"/>
      <c r="Q12" s="65">
        <v>11333325</v>
      </c>
      <c r="R12" s="29"/>
      <c r="T12" s="34"/>
      <c r="U12" s="34"/>
      <c r="V12" s="34"/>
      <c r="W12" s="34"/>
      <c r="X12" s="34"/>
      <c r="Z12" s="35"/>
      <c r="AA12" s="35"/>
    </row>
    <row r="13" spans="2:28" ht="81.599999999999994" customHeight="1">
      <c r="B13" s="428"/>
      <c r="C13" s="430"/>
      <c r="D13" s="434"/>
      <c r="E13" s="435"/>
      <c r="F13" s="435"/>
      <c r="G13" s="435"/>
      <c r="H13" s="435"/>
      <c r="I13" s="436"/>
      <c r="J13" s="428"/>
      <c r="K13" s="429"/>
      <c r="L13" s="430"/>
      <c r="M13" s="67" t="s">
        <v>80</v>
      </c>
      <c r="N13" s="437" t="s">
        <v>81</v>
      </c>
      <c r="O13" s="438"/>
      <c r="P13" s="439"/>
      <c r="Q13" s="68">
        <v>9600000</v>
      </c>
      <c r="R13" s="29"/>
      <c r="T13" s="34"/>
      <c r="U13" s="34"/>
      <c r="V13" s="34"/>
      <c r="W13" s="34"/>
      <c r="X13" s="34"/>
      <c r="Z13" s="35"/>
      <c r="AA13" s="35"/>
    </row>
    <row r="14" spans="2:28" ht="81" customHeight="1">
      <c r="B14" s="428"/>
      <c r="C14" s="430"/>
      <c r="D14" s="434"/>
      <c r="E14" s="435"/>
      <c r="F14" s="435"/>
      <c r="G14" s="435"/>
      <c r="H14" s="435"/>
      <c r="I14" s="436"/>
      <c r="J14" s="428"/>
      <c r="K14" s="429"/>
      <c r="L14" s="430"/>
      <c r="M14" s="67" t="s">
        <v>82</v>
      </c>
      <c r="N14" s="437" t="s">
        <v>83</v>
      </c>
      <c r="O14" s="438"/>
      <c r="P14" s="439"/>
      <c r="Q14" s="68">
        <v>3226666</v>
      </c>
      <c r="R14" s="29"/>
      <c r="T14" s="34"/>
      <c r="U14" s="34"/>
      <c r="V14" s="34"/>
      <c r="W14" s="34"/>
      <c r="X14" s="34"/>
      <c r="Z14" s="35"/>
      <c r="AA14" s="35"/>
    </row>
    <row r="15" spans="2:28" ht="94.9" customHeight="1">
      <c r="B15" s="428"/>
      <c r="C15" s="430"/>
      <c r="D15" s="434"/>
      <c r="E15" s="435"/>
      <c r="F15" s="435"/>
      <c r="G15" s="435"/>
      <c r="H15" s="435"/>
      <c r="I15" s="436"/>
      <c r="J15" s="428"/>
      <c r="K15" s="429"/>
      <c r="L15" s="430"/>
      <c r="M15" s="67" t="s">
        <v>84</v>
      </c>
      <c r="N15" s="437" t="s">
        <v>85</v>
      </c>
      <c r="O15" s="438"/>
      <c r="P15" s="439"/>
      <c r="Q15" s="68">
        <v>4000000</v>
      </c>
      <c r="R15" s="29"/>
      <c r="T15" s="34"/>
      <c r="U15" s="34"/>
      <c r="V15" s="34"/>
      <c r="W15" s="34"/>
      <c r="X15" s="34"/>
      <c r="Z15" s="35"/>
      <c r="AA15" s="35"/>
    </row>
    <row r="16" spans="2:28" ht="64.150000000000006" customHeight="1">
      <c r="B16" s="407" t="s">
        <v>45</v>
      </c>
      <c r="C16" s="408"/>
      <c r="D16" s="440">
        <v>2024730010040</v>
      </c>
      <c r="E16" s="440"/>
      <c r="F16" s="440"/>
      <c r="G16" s="440"/>
      <c r="H16" s="440"/>
      <c r="I16" s="441"/>
      <c r="J16" s="428"/>
      <c r="K16" s="429"/>
      <c r="L16" s="430"/>
      <c r="M16" s="67" t="s">
        <v>86</v>
      </c>
      <c r="N16" s="442" t="s">
        <v>87</v>
      </c>
      <c r="O16" s="443"/>
      <c r="P16" s="444"/>
      <c r="Q16" s="68">
        <v>11500000</v>
      </c>
      <c r="R16" s="29"/>
      <c r="T16" s="69"/>
      <c r="U16" s="448"/>
      <c r="V16" s="448"/>
      <c r="W16" s="448"/>
      <c r="X16" s="37"/>
      <c r="Z16" s="38"/>
      <c r="AA16" s="39"/>
      <c r="AB16" s="40"/>
    </row>
    <row r="17" spans="2:28" ht="28.5" customHeight="1">
      <c r="B17" s="43" t="s">
        <v>88</v>
      </c>
      <c r="C17" s="70"/>
      <c r="D17" s="449" t="s">
        <v>89</v>
      </c>
      <c r="E17" s="449"/>
      <c r="F17" s="449"/>
      <c r="G17" s="449"/>
      <c r="H17" s="449"/>
      <c r="I17" s="450"/>
      <c r="J17" s="368"/>
      <c r="K17" s="369"/>
      <c r="L17" s="370"/>
      <c r="M17" s="45"/>
      <c r="N17" s="383"/>
      <c r="O17" s="384"/>
      <c r="P17" s="385"/>
      <c r="Q17" s="46"/>
      <c r="R17" s="29"/>
      <c r="T17" s="71"/>
      <c r="U17" s="448"/>
      <c r="V17" s="448"/>
      <c r="W17" s="36"/>
      <c r="X17" s="37"/>
      <c r="Y17" s="47"/>
      <c r="Z17" s="38"/>
      <c r="AA17" s="39"/>
      <c r="AB17" s="40"/>
    </row>
    <row r="18" spans="2:28" ht="28.5" customHeight="1">
      <c r="B18" s="360" t="s">
        <v>42</v>
      </c>
      <c r="C18" s="373" t="s">
        <v>41</v>
      </c>
      <c r="D18" s="371" t="s">
        <v>255</v>
      </c>
      <c r="E18" s="371" t="s">
        <v>40</v>
      </c>
      <c r="F18" s="371" t="s">
        <v>39</v>
      </c>
      <c r="G18" s="451" t="s">
        <v>258</v>
      </c>
      <c r="H18" s="371" t="s">
        <v>38</v>
      </c>
      <c r="I18" s="365" t="s">
        <v>37</v>
      </c>
      <c r="J18" s="366"/>
      <c r="K18" s="366"/>
      <c r="L18" s="367"/>
      <c r="M18" s="371" t="s">
        <v>36</v>
      </c>
      <c r="N18" s="371"/>
      <c r="O18" s="372" t="s">
        <v>35</v>
      </c>
      <c r="P18" s="372"/>
      <c r="Q18" s="372"/>
      <c r="T18" s="72"/>
      <c r="U18" s="452"/>
      <c r="V18" s="452"/>
      <c r="X18" s="37"/>
      <c r="Z18" s="38"/>
      <c r="AA18" s="39"/>
      <c r="AB18" s="40"/>
    </row>
    <row r="19" spans="2:28" ht="33.75" customHeight="1">
      <c r="B19" s="363"/>
      <c r="C19" s="373"/>
      <c r="D19" s="371"/>
      <c r="E19" s="371"/>
      <c r="F19" s="371"/>
      <c r="G19" s="371"/>
      <c r="H19" s="371"/>
      <c r="I19" s="368"/>
      <c r="J19" s="369"/>
      <c r="K19" s="369"/>
      <c r="L19" s="370"/>
      <c r="M19" s="371"/>
      <c r="N19" s="371"/>
      <c r="O19" s="371" t="s">
        <v>34</v>
      </c>
      <c r="P19" s="371" t="s">
        <v>33</v>
      </c>
      <c r="Q19" s="373" t="s">
        <v>32</v>
      </c>
      <c r="T19" s="47"/>
      <c r="U19" s="452"/>
      <c r="V19" s="452"/>
      <c r="X19" s="39"/>
      <c r="Z19" s="38"/>
      <c r="AA19" s="39"/>
      <c r="AB19" s="40"/>
    </row>
    <row r="20" spans="2:28" ht="39.75" customHeight="1">
      <c r="B20" s="364"/>
      <c r="C20" s="373"/>
      <c r="D20" s="371"/>
      <c r="E20" s="371"/>
      <c r="F20" s="371"/>
      <c r="G20" s="371"/>
      <c r="H20" s="371"/>
      <c r="I20" s="20" t="s">
        <v>31</v>
      </c>
      <c r="J20" s="20" t="s">
        <v>30</v>
      </c>
      <c r="K20" s="20" t="s">
        <v>29</v>
      </c>
      <c r="L20" s="48" t="s">
        <v>28</v>
      </c>
      <c r="M20" s="7" t="s">
        <v>27</v>
      </c>
      <c r="N20" s="6" t="s">
        <v>26</v>
      </c>
      <c r="O20" s="371"/>
      <c r="P20" s="371"/>
      <c r="Q20" s="373"/>
      <c r="T20" s="47"/>
      <c r="U20" s="452"/>
      <c r="V20" s="452"/>
      <c r="X20" s="39"/>
      <c r="Z20" s="38"/>
      <c r="AA20" s="39"/>
      <c r="AB20" s="40"/>
    </row>
    <row r="21" spans="2:28" ht="33" customHeight="1">
      <c r="B21" s="453" t="s">
        <v>90</v>
      </c>
      <c r="C21" s="456" t="s">
        <v>91</v>
      </c>
      <c r="D21" s="7" t="s">
        <v>21</v>
      </c>
      <c r="E21" s="349" t="s">
        <v>92</v>
      </c>
      <c r="F21" s="9">
        <v>1</v>
      </c>
      <c r="G21" s="7" t="s">
        <v>21</v>
      </c>
      <c r="H21" s="10">
        <f t="shared" ref="H21:H26" si="0">+I21</f>
        <v>27559991</v>
      </c>
      <c r="I21" s="10">
        <v>27559991</v>
      </c>
      <c r="J21" s="51"/>
      <c r="K21" s="73"/>
      <c r="L21" s="51"/>
      <c r="M21" s="74">
        <v>45513</v>
      </c>
      <c r="N21" s="74">
        <v>45657</v>
      </c>
      <c r="O21" s="458">
        <f>+F22/F21</f>
        <v>1</v>
      </c>
      <c r="P21" s="458">
        <f>+H22/H21</f>
        <v>1</v>
      </c>
      <c r="Q21" s="459">
        <f>+(O21*O21)/P21</f>
        <v>1</v>
      </c>
      <c r="T21" s="47"/>
      <c r="U21" s="452"/>
      <c r="V21" s="452"/>
      <c r="X21" s="75"/>
      <c r="Z21" s="38"/>
      <c r="AA21" s="39"/>
      <c r="AB21" s="40"/>
    </row>
    <row r="22" spans="2:28" ht="37.5" customHeight="1">
      <c r="B22" s="454"/>
      <c r="C22" s="456"/>
      <c r="D22" s="7" t="s">
        <v>2</v>
      </c>
      <c r="E22" s="457"/>
      <c r="F22" s="9">
        <v>1</v>
      </c>
      <c r="G22" s="7" t="s">
        <v>11</v>
      </c>
      <c r="H22" s="10">
        <f t="shared" si="0"/>
        <v>27559991</v>
      </c>
      <c r="I22" s="10">
        <v>27559991</v>
      </c>
      <c r="J22" s="76"/>
      <c r="K22" s="73"/>
      <c r="L22" s="51"/>
      <c r="M22" s="74">
        <v>45513</v>
      </c>
      <c r="N22" s="74">
        <v>45657</v>
      </c>
      <c r="O22" s="458"/>
      <c r="P22" s="458"/>
      <c r="Q22" s="459"/>
      <c r="T22" s="47"/>
      <c r="U22" s="77"/>
      <c r="V22" s="77"/>
      <c r="X22" s="75"/>
      <c r="Z22" s="38"/>
      <c r="AA22" s="39"/>
      <c r="AB22" s="40"/>
    </row>
    <row r="23" spans="2:28" ht="27" customHeight="1">
      <c r="B23" s="454"/>
      <c r="C23" s="456" t="s">
        <v>93</v>
      </c>
      <c r="D23" s="7" t="s">
        <v>3</v>
      </c>
      <c r="E23" s="349" t="s">
        <v>94</v>
      </c>
      <c r="F23" s="9">
        <v>3</v>
      </c>
      <c r="G23" s="7" t="s">
        <v>3</v>
      </c>
      <c r="H23" s="10">
        <f t="shared" si="0"/>
        <v>5880000</v>
      </c>
      <c r="I23" s="10">
        <v>5880000</v>
      </c>
      <c r="J23" s="51"/>
      <c r="K23" s="73"/>
      <c r="L23" s="51"/>
      <c r="M23" s="74">
        <v>45513</v>
      </c>
      <c r="N23" s="74">
        <v>45657</v>
      </c>
      <c r="O23" s="458">
        <f>+F24/F23</f>
        <v>1</v>
      </c>
      <c r="P23" s="458">
        <f>+H24/H23</f>
        <v>1</v>
      </c>
      <c r="Q23" s="459">
        <f>+(O23*O23)/P23</f>
        <v>1</v>
      </c>
      <c r="X23" s="78"/>
      <c r="Z23" s="38"/>
      <c r="AA23" s="39"/>
      <c r="AB23" s="40"/>
    </row>
    <row r="24" spans="2:28" ht="48.6" customHeight="1">
      <c r="B24" s="455"/>
      <c r="C24" s="386"/>
      <c r="D24" s="7" t="s">
        <v>2</v>
      </c>
      <c r="E24" s="350"/>
      <c r="F24" s="9">
        <v>3</v>
      </c>
      <c r="G24" s="7" t="s">
        <v>11</v>
      </c>
      <c r="H24" s="10">
        <f t="shared" si="0"/>
        <v>5880000</v>
      </c>
      <c r="I24" s="10">
        <v>5880000</v>
      </c>
      <c r="J24" s="51"/>
      <c r="K24" s="73"/>
      <c r="L24" s="51"/>
      <c r="M24" s="74">
        <v>45513</v>
      </c>
      <c r="N24" s="74">
        <v>45657</v>
      </c>
      <c r="O24" s="458"/>
      <c r="P24" s="458"/>
      <c r="Q24" s="459"/>
      <c r="X24" s="78"/>
      <c r="Z24" s="38"/>
      <c r="AA24" s="39"/>
      <c r="AB24" s="40"/>
    </row>
    <row r="25" spans="2:28" ht="23.25" customHeight="1">
      <c r="B25" s="453" t="s">
        <v>95</v>
      </c>
      <c r="C25" s="386" t="s">
        <v>96</v>
      </c>
      <c r="D25" s="7" t="s">
        <v>3</v>
      </c>
      <c r="E25" s="349" t="s">
        <v>97</v>
      </c>
      <c r="F25" s="9">
        <v>5</v>
      </c>
      <c r="G25" s="7" t="s">
        <v>3</v>
      </c>
      <c r="H25" s="10">
        <f t="shared" si="0"/>
        <v>10300000</v>
      </c>
      <c r="I25" s="10">
        <v>10300000</v>
      </c>
      <c r="J25" s="51"/>
      <c r="K25" s="73"/>
      <c r="L25" s="51"/>
      <c r="M25" s="74">
        <v>45513</v>
      </c>
      <c r="N25" s="74">
        <v>45657</v>
      </c>
      <c r="O25" s="458">
        <f>+F26/F25</f>
        <v>1</v>
      </c>
      <c r="P25" s="458">
        <f>+H26/H25</f>
        <v>0.61165048543689315</v>
      </c>
      <c r="Q25" s="459">
        <f t="shared" ref="Q25" si="1">+(O25*O25)/P25</f>
        <v>1.6349206349206351</v>
      </c>
      <c r="R25" s="388"/>
      <c r="X25" s="78"/>
    </row>
    <row r="26" spans="2:28" ht="19.5" customHeight="1">
      <c r="B26" s="454"/>
      <c r="C26" s="386"/>
      <c r="D26" s="7" t="s">
        <v>2</v>
      </c>
      <c r="E26" s="350"/>
      <c r="F26" s="9">
        <v>5</v>
      </c>
      <c r="G26" s="7" t="s">
        <v>11</v>
      </c>
      <c r="H26" s="10">
        <f t="shared" si="0"/>
        <v>6300000</v>
      </c>
      <c r="I26" s="10">
        <v>6300000</v>
      </c>
      <c r="J26" s="51"/>
      <c r="K26" s="73"/>
      <c r="L26" s="51"/>
      <c r="M26" s="74">
        <v>45513</v>
      </c>
      <c r="N26" s="74">
        <v>45657</v>
      </c>
      <c r="O26" s="458"/>
      <c r="P26" s="458"/>
      <c r="Q26" s="459"/>
      <c r="R26" s="388"/>
      <c r="AB26" s="40"/>
    </row>
    <row r="27" spans="2:28" ht="24.75" customHeight="1">
      <c r="B27" s="454"/>
      <c r="C27" s="460" t="s">
        <v>98</v>
      </c>
      <c r="D27" s="7" t="s">
        <v>3</v>
      </c>
      <c r="E27" s="349" t="s">
        <v>97</v>
      </c>
      <c r="F27" s="9">
        <v>6</v>
      </c>
      <c r="G27" s="7" t="s">
        <v>3</v>
      </c>
      <c r="H27" s="10">
        <f>I27</f>
        <v>16260009</v>
      </c>
      <c r="I27" s="10">
        <v>16260009</v>
      </c>
      <c r="J27" s="51"/>
      <c r="K27" s="73"/>
      <c r="L27" s="79"/>
      <c r="M27" s="74">
        <v>45513</v>
      </c>
      <c r="N27" s="74">
        <v>45657</v>
      </c>
      <c r="O27" s="458">
        <f>+F28/F27</f>
        <v>1</v>
      </c>
      <c r="P27" s="458">
        <f>+H28/H27</f>
        <v>0.9102085982855237</v>
      </c>
      <c r="Q27" s="459">
        <f t="shared" ref="Q27:Q29" si="2">+(O27*O27)/P27</f>
        <v>1.0986492567567567</v>
      </c>
    </row>
    <row r="28" spans="2:28" ht="20.25" customHeight="1">
      <c r="B28" s="454"/>
      <c r="C28" s="461"/>
      <c r="D28" s="7" t="s">
        <v>2</v>
      </c>
      <c r="E28" s="350"/>
      <c r="F28" s="9">
        <v>6</v>
      </c>
      <c r="G28" s="7" t="s">
        <v>11</v>
      </c>
      <c r="H28" s="10">
        <f>+I28</f>
        <v>14800000</v>
      </c>
      <c r="I28" s="19">
        <v>14800000</v>
      </c>
      <c r="J28" s="51"/>
      <c r="K28" s="73"/>
      <c r="L28" s="51"/>
      <c r="M28" s="74">
        <v>45513</v>
      </c>
      <c r="N28" s="74">
        <v>45657</v>
      </c>
      <c r="O28" s="458"/>
      <c r="P28" s="458"/>
      <c r="Q28" s="459"/>
    </row>
    <row r="29" spans="2:28" ht="15">
      <c r="B29" s="347"/>
      <c r="C29" s="348" t="s">
        <v>99</v>
      </c>
      <c r="D29" s="7" t="s">
        <v>3</v>
      </c>
      <c r="E29" s="349"/>
      <c r="F29" s="9">
        <f>+F27+F25+F23+F21</f>
        <v>15</v>
      </c>
      <c r="G29" s="7" t="s">
        <v>3</v>
      </c>
      <c r="H29" s="80">
        <f>H21+H23+H25+H27</f>
        <v>60000000</v>
      </c>
      <c r="I29" s="80">
        <f>I21+I23+I25+I27</f>
        <v>60000000</v>
      </c>
      <c r="J29" s="51"/>
      <c r="K29" s="51"/>
      <c r="L29" s="51"/>
      <c r="M29" s="74">
        <v>45513</v>
      </c>
      <c r="N29" s="74">
        <v>45657</v>
      </c>
      <c r="O29" s="458">
        <f t="shared" ref="O29" si="3">+F30/F29</f>
        <v>1</v>
      </c>
      <c r="P29" s="458">
        <f t="shared" ref="P29" si="4">+H30/H29</f>
        <v>0.90899985000000005</v>
      </c>
      <c r="Q29" s="459">
        <f t="shared" si="2"/>
        <v>1.1001101925374355</v>
      </c>
    </row>
    <row r="30" spans="2:28" ht="15">
      <c r="B30" s="347"/>
      <c r="C30" s="348"/>
      <c r="D30" s="7" t="s">
        <v>2</v>
      </c>
      <c r="E30" s="350"/>
      <c r="F30" s="9">
        <f>+F28+F26+F24+F22</f>
        <v>15</v>
      </c>
      <c r="G30" s="7" t="s">
        <v>11</v>
      </c>
      <c r="H30" s="80">
        <f>H22+H24+H26+H28</f>
        <v>54539991</v>
      </c>
      <c r="I30" s="80">
        <f>I22+I24+I26+I28</f>
        <v>54539991</v>
      </c>
      <c r="J30" s="51"/>
      <c r="K30" s="53"/>
      <c r="L30" s="51"/>
      <c r="M30" s="74">
        <v>45513</v>
      </c>
      <c r="N30" s="74">
        <v>45657</v>
      </c>
      <c r="O30" s="458"/>
      <c r="P30" s="458"/>
      <c r="Q30" s="459"/>
    </row>
    <row r="31" spans="2:28">
      <c r="D31" s="54"/>
      <c r="H31" s="55"/>
      <c r="I31" s="56"/>
      <c r="J31" s="38"/>
      <c r="K31" s="38"/>
      <c r="L31" s="38"/>
      <c r="M31" s="57"/>
      <c r="N31" s="57"/>
      <c r="O31" s="56"/>
      <c r="P31" s="58"/>
      <c r="Q31" s="59"/>
      <c r="R31" s="58"/>
    </row>
    <row r="32" spans="2:28" ht="15">
      <c r="B32" s="342" t="s">
        <v>10</v>
      </c>
      <c r="C32" s="342"/>
      <c r="D32" s="343" t="s">
        <v>9</v>
      </c>
      <c r="E32" s="343"/>
      <c r="F32" s="343"/>
      <c r="G32" s="343"/>
      <c r="H32" s="343"/>
      <c r="I32" s="343"/>
      <c r="J32" s="60" t="s">
        <v>8</v>
      </c>
      <c r="K32" s="343" t="s">
        <v>7</v>
      </c>
      <c r="L32" s="343"/>
      <c r="M32" s="462" t="s">
        <v>100</v>
      </c>
      <c r="N32" s="344"/>
      <c r="O32" s="344"/>
      <c r="P32" s="344"/>
      <c r="Q32" s="344"/>
    </row>
    <row r="33" spans="2:53" ht="26.25" customHeight="1">
      <c r="B33" s="463" t="s">
        <v>101</v>
      </c>
      <c r="C33" s="395"/>
      <c r="D33" s="464" t="s">
        <v>102</v>
      </c>
      <c r="E33" s="465"/>
      <c r="F33" s="465"/>
      <c r="G33" s="465"/>
      <c r="H33" s="465"/>
      <c r="I33" s="466"/>
      <c r="J33" s="373" t="s">
        <v>103</v>
      </c>
      <c r="K33" s="81" t="s">
        <v>3</v>
      </c>
      <c r="L33" s="82">
        <v>0.96</v>
      </c>
      <c r="M33" s="340" t="s">
        <v>104</v>
      </c>
      <c r="N33" s="340"/>
      <c r="O33" s="340"/>
      <c r="P33" s="340"/>
      <c r="Q33" s="340"/>
    </row>
    <row r="34" spans="2:53" ht="18" customHeight="1">
      <c r="B34" s="399"/>
      <c r="C34" s="401"/>
      <c r="D34" s="467"/>
      <c r="E34" s="468"/>
      <c r="F34" s="468"/>
      <c r="G34" s="468"/>
      <c r="H34" s="468"/>
      <c r="I34" s="469"/>
      <c r="J34" s="373"/>
      <c r="K34" s="81" t="s">
        <v>2</v>
      </c>
      <c r="L34" s="83"/>
      <c r="M34" s="340"/>
      <c r="N34" s="340"/>
      <c r="O34" s="340"/>
      <c r="P34" s="340"/>
      <c r="Q34" s="340"/>
    </row>
    <row r="35" spans="2:53" ht="18.75" customHeight="1">
      <c r="B35" s="393" t="s">
        <v>272</v>
      </c>
      <c r="C35" s="466"/>
      <c r="D35" s="464" t="s">
        <v>105</v>
      </c>
      <c r="E35" s="465"/>
      <c r="F35" s="465"/>
      <c r="G35" s="465"/>
      <c r="H35" s="465"/>
      <c r="I35" s="466"/>
      <c r="J35" s="373" t="s">
        <v>103</v>
      </c>
      <c r="K35" s="81" t="s">
        <v>3</v>
      </c>
      <c r="L35" s="82">
        <v>0.96</v>
      </c>
      <c r="M35" s="341" t="s">
        <v>106</v>
      </c>
      <c r="N35" s="341"/>
      <c r="O35" s="341"/>
      <c r="P35" s="341"/>
      <c r="Q35" s="341"/>
    </row>
    <row r="36" spans="2:53" ht="14.25" customHeight="1">
      <c r="B36" s="467"/>
      <c r="C36" s="469"/>
      <c r="D36" s="467"/>
      <c r="E36" s="468"/>
      <c r="F36" s="468"/>
      <c r="G36" s="468"/>
      <c r="H36" s="468"/>
      <c r="I36" s="469"/>
      <c r="J36" s="373"/>
      <c r="K36" s="81" t="s">
        <v>2</v>
      </c>
      <c r="L36" s="83"/>
      <c r="M36" s="341"/>
      <c r="N36" s="341"/>
      <c r="O36" s="341"/>
      <c r="P36" s="341"/>
      <c r="Q36" s="341"/>
    </row>
    <row r="37" spans="2:53" ht="58.5" customHeight="1">
      <c r="B37" s="393" t="s">
        <v>273</v>
      </c>
      <c r="C37" s="394"/>
      <c r="D37" s="394"/>
      <c r="E37" s="394"/>
      <c r="F37" s="394"/>
      <c r="G37" s="394"/>
      <c r="H37" s="394"/>
      <c r="I37" s="394"/>
      <c r="J37" s="394"/>
      <c r="K37" s="394"/>
      <c r="L37" s="395"/>
      <c r="M37" s="470" t="s">
        <v>107</v>
      </c>
      <c r="N37" s="471"/>
      <c r="O37" s="471"/>
      <c r="P37" s="471"/>
      <c r="Q37" s="472"/>
    </row>
    <row r="38" spans="2:53" ht="15" customHeight="1">
      <c r="B38" s="396"/>
      <c r="C38" s="397"/>
      <c r="D38" s="397"/>
      <c r="E38" s="397"/>
      <c r="F38" s="397"/>
      <c r="G38" s="397"/>
      <c r="H38" s="397"/>
      <c r="I38" s="397"/>
      <c r="J38" s="397"/>
      <c r="K38" s="397"/>
      <c r="L38" s="398"/>
      <c r="M38" s="341" t="s">
        <v>0</v>
      </c>
      <c r="N38" s="341"/>
      <c r="O38" s="341"/>
      <c r="P38" s="341"/>
      <c r="Q38" s="341"/>
    </row>
    <row r="39" spans="2:53" ht="29.25" customHeight="1">
      <c r="B39" s="399"/>
      <c r="C39" s="400"/>
      <c r="D39" s="400"/>
      <c r="E39" s="400"/>
      <c r="F39" s="400"/>
      <c r="G39" s="400"/>
      <c r="H39" s="400"/>
      <c r="I39" s="400"/>
      <c r="J39" s="400"/>
      <c r="K39" s="400"/>
      <c r="L39" s="401"/>
      <c r="M39" s="341"/>
      <c r="N39" s="341"/>
      <c r="O39" s="341"/>
      <c r="P39" s="341"/>
      <c r="Q39" s="341"/>
    </row>
    <row r="40" spans="2:53">
      <c r="M40" s="63"/>
      <c r="N40" s="63"/>
    </row>
    <row r="41" spans="2:53">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row>
    <row r="42" spans="2:53">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row>
    <row r="43" spans="2:53">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row>
    <row r="44" spans="2:53">
      <c r="E44" s="84"/>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row>
    <row r="45" spans="2:53">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row>
    <row r="46" spans="2:53">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row>
    <row r="47" spans="2:53">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row>
    <row r="48" spans="2:53">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row>
    <row r="49" spans="18:53">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row>
    <row r="50" spans="18:53">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row>
    <row r="51" spans="18:53">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row>
    <row r="52" spans="18:53">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row>
    <row r="53" spans="18:53">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row>
    <row r="54" spans="18:53">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row>
    <row r="55" spans="18:53">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row>
    <row r="56" spans="18:53">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row>
    <row r="57" spans="18:53">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row>
    <row r="58" spans="18:53">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row>
    <row r="59" spans="18:53">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row>
    <row r="60" spans="18:53">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row>
    <row r="61" spans="18:53">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row>
    <row r="62" spans="18:53">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row>
    <row r="63" spans="18:53">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row>
    <row r="64" spans="18:53">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row>
    <row r="65" spans="18:53">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row>
    <row r="66" spans="18:53">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row>
    <row r="67" spans="18:53">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row>
    <row r="68" spans="18:53">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row>
    <row r="69" spans="18:53">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row>
    <row r="70" spans="18:53">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row>
    <row r="71" spans="18:53">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row>
    <row r="72" spans="18:53">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row>
    <row r="73" spans="18:53">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row>
  </sheetData>
  <mergeCells count="97">
    <mergeCell ref="B35:C36"/>
    <mergeCell ref="D35:I36"/>
    <mergeCell ref="J35:J36"/>
    <mergeCell ref="M35:Q36"/>
    <mergeCell ref="B37:L39"/>
    <mergeCell ref="M37:Q37"/>
    <mergeCell ref="M38:Q39"/>
    <mergeCell ref="B32:C32"/>
    <mergeCell ref="D32:I32"/>
    <mergeCell ref="K32:L32"/>
    <mergeCell ref="M32:Q32"/>
    <mergeCell ref="B33:C34"/>
    <mergeCell ref="D33:I34"/>
    <mergeCell ref="J33:J34"/>
    <mergeCell ref="M33:Q34"/>
    <mergeCell ref="B29:B30"/>
    <mergeCell ref="C29:C30"/>
    <mergeCell ref="E29:E30"/>
    <mergeCell ref="O29:O30"/>
    <mergeCell ref="P29:P30"/>
    <mergeCell ref="Q29:Q30"/>
    <mergeCell ref="R25:R26"/>
    <mergeCell ref="C27:C28"/>
    <mergeCell ref="E27:E28"/>
    <mergeCell ref="O27:O28"/>
    <mergeCell ref="P27:P28"/>
    <mergeCell ref="Q27:Q28"/>
    <mergeCell ref="Q25:Q26"/>
    <mergeCell ref="B25:B28"/>
    <mergeCell ref="C25:C26"/>
    <mergeCell ref="E25:E26"/>
    <mergeCell ref="O25:O26"/>
    <mergeCell ref="P25:P26"/>
    <mergeCell ref="P19:P20"/>
    <mergeCell ref="Q19:Q20"/>
    <mergeCell ref="U19:V19"/>
    <mergeCell ref="U20:V20"/>
    <mergeCell ref="B21:B24"/>
    <mergeCell ref="C21:C22"/>
    <mergeCell ref="E21:E22"/>
    <mergeCell ref="O21:O22"/>
    <mergeCell ref="P21:P22"/>
    <mergeCell ref="U21:V21"/>
    <mergeCell ref="C23:C24"/>
    <mergeCell ref="E23:E24"/>
    <mergeCell ref="O23:O24"/>
    <mergeCell ref="P23:P24"/>
    <mergeCell ref="Q23:Q24"/>
    <mergeCell ref="Q21:Q22"/>
    <mergeCell ref="U16:W16"/>
    <mergeCell ref="D17:I17"/>
    <mergeCell ref="N17:P17"/>
    <mergeCell ref="U17:V17"/>
    <mergeCell ref="B18:B20"/>
    <mergeCell ref="C18:C20"/>
    <mergeCell ref="D18:D20"/>
    <mergeCell ref="E18:E20"/>
    <mergeCell ref="F18:F20"/>
    <mergeCell ref="G18:G20"/>
    <mergeCell ref="H18:H20"/>
    <mergeCell ref="I18:L19"/>
    <mergeCell ref="M18:N19"/>
    <mergeCell ref="O18:Q18"/>
    <mergeCell ref="U18:V18"/>
    <mergeCell ref="O19:O20"/>
    <mergeCell ref="T9:X9"/>
    <mergeCell ref="B10:C10"/>
    <mergeCell ref="D10:I10"/>
    <mergeCell ref="N10:P10"/>
    <mergeCell ref="B11:C11"/>
    <mergeCell ref="D11:I11"/>
    <mergeCell ref="N11:P11"/>
    <mergeCell ref="U11:W11"/>
    <mergeCell ref="C6:Q6"/>
    <mergeCell ref="D7:Q7"/>
    <mergeCell ref="D8:Q8"/>
    <mergeCell ref="B9:C9"/>
    <mergeCell ref="D9:I9"/>
    <mergeCell ref="J9:L17"/>
    <mergeCell ref="M9:Q9"/>
    <mergeCell ref="B12:C15"/>
    <mergeCell ref="D12:I15"/>
    <mergeCell ref="N12:P12"/>
    <mergeCell ref="N13:P13"/>
    <mergeCell ref="N14:P14"/>
    <mergeCell ref="N15:P15"/>
    <mergeCell ref="B16:C16"/>
    <mergeCell ref="D16:I16"/>
    <mergeCell ref="N16:P16"/>
    <mergeCell ref="B2:C5"/>
    <mergeCell ref="D2:K3"/>
    <mergeCell ref="L2:O2"/>
    <mergeCell ref="P2:Q5"/>
    <mergeCell ref="L3:O3"/>
    <mergeCell ref="D4:K5"/>
    <mergeCell ref="L4:O4"/>
    <mergeCell ref="L5:O5"/>
  </mergeCells>
  <pageMargins left="0.62992125984251968" right="0.19685039370078741" top="0.23622047244094491" bottom="0.19685039370078741" header="0.15748031496062992" footer="0"/>
  <pageSetup paperSize="9" scale="5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95"/>
  <sheetViews>
    <sheetView zoomScale="80" zoomScaleNormal="80" workbookViewId="0">
      <selection sqref="A1:XFD1048576"/>
    </sheetView>
  </sheetViews>
  <sheetFormatPr baseColWidth="10" defaultColWidth="12.5703125" defaultRowHeight="14.25"/>
  <cols>
    <col min="1" max="1" width="6.7109375" style="24" customWidth="1"/>
    <col min="2" max="2" width="37.42578125" style="24" customWidth="1"/>
    <col min="3" max="3" width="50.28515625" style="24" customWidth="1"/>
    <col min="4" max="4" width="16.85546875" style="24" customWidth="1"/>
    <col min="5" max="5" width="30.42578125" style="114" customWidth="1"/>
    <col min="6" max="6" width="24.28515625" style="114" customWidth="1"/>
    <col min="7" max="7" width="18" style="24" customWidth="1"/>
    <col min="8" max="8" width="27.28515625" style="219" bestFit="1" customWidth="1"/>
    <col min="9" max="9" width="22.5703125" style="219" bestFit="1" customWidth="1"/>
    <col min="10" max="10" width="20.85546875" style="220" customWidth="1"/>
    <col min="11" max="11" width="19" style="24" bestFit="1" customWidth="1"/>
    <col min="12" max="12" width="20.28515625" style="24" bestFit="1" customWidth="1"/>
    <col min="13" max="13" width="18.28515625" style="221" bestFit="1" customWidth="1"/>
    <col min="14" max="14" width="17.140625" style="221" customWidth="1"/>
    <col min="15" max="15" width="16.85546875" style="24" customWidth="1"/>
    <col min="16" max="16" width="21.7109375" style="24" customWidth="1"/>
    <col min="17" max="17" width="21.5703125" style="24" customWidth="1"/>
    <col min="18" max="18" width="16.42578125" style="24" customWidth="1"/>
    <col min="19" max="19" width="12.5703125" style="24"/>
    <col min="20" max="20" width="14.42578125" style="24" customWidth="1"/>
    <col min="21" max="21" width="18.5703125" style="24" customWidth="1"/>
    <col min="22" max="22" width="33.85546875" style="24" customWidth="1"/>
    <col min="23" max="23" width="12.5703125" style="24" hidden="1" customWidth="1"/>
    <col min="24" max="24" width="24.28515625" style="24" customWidth="1"/>
    <col min="25" max="25" width="22.5703125" style="24" customWidth="1"/>
    <col min="26" max="27" width="12.5703125" style="24"/>
    <col min="28" max="28" width="16.85546875" style="24" customWidth="1"/>
    <col min="29" max="29" width="12.5703125" style="24"/>
    <col min="30" max="30" width="30.140625" style="24" customWidth="1"/>
    <col min="31" max="31" width="15.42578125" style="24" customWidth="1"/>
    <col min="32" max="32" width="15.85546875" style="24" customWidth="1"/>
    <col min="33" max="33" width="24.42578125" style="24" customWidth="1"/>
    <col min="34" max="34" width="17.140625" style="24" customWidth="1"/>
    <col min="35" max="16384" width="12.5703125" style="24"/>
  </cols>
  <sheetData>
    <row r="1" spans="2:28" ht="22.5" customHeight="1"/>
    <row r="2" spans="2:28" ht="20.25" customHeight="1">
      <c r="B2" s="347"/>
      <c r="C2" s="347"/>
      <c r="D2" s="411" t="s">
        <v>265</v>
      </c>
      <c r="E2" s="412"/>
      <c r="F2" s="412"/>
      <c r="G2" s="412"/>
      <c r="H2" s="412"/>
      <c r="I2" s="412"/>
      <c r="J2" s="412"/>
      <c r="K2" s="413"/>
      <c r="L2" s="417" t="s">
        <v>266</v>
      </c>
      <c r="M2" s="418"/>
      <c r="N2" s="418"/>
      <c r="O2" s="419"/>
      <c r="P2" s="420"/>
      <c r="Q2" s="421"/>
      <c r="R2" s="222"/>
    </row>
    <row r="3" spans="2:28" ht="20.25" customHeight="1">
      <c r="B3" s="347"/>
      <c r="C3" s="347"/>
      <c r="D3" s="414"/>
      <c r="E3" s="415"/>
      <c r="F3" s="415"/>
      <c r="G3" s="415"/>
      <c r="H3" s="415"/>
      <c r="I3" s="415"/>
      <c r="J3" s="415"/>
      <c r="K3" s="416"/>
      <c r="L3" s="417" t="s">
        <v>267</v>
      </c>
      <c r="M3" s="418"/>
      <c r="N3" s="418"/>
      <c r="O3" s="419"/>
      <c r="P3" s="422"/>
      <c r="Q3" s="423"/>
      <c r="R3" s="222"/>
    </row>
    <row r="4" spans="2:28" ht="20.25" customHeight="1">
      <c r="B4" s="347"/>
      <c r="C4" s="347"/>
      <c r="D4" s="411" t="s">
        <v>268</v>
      </c>
      <c r="E4" s="412"/>
      <c r="F4" s="412"/>
      <c r="G4" s="412"/>
      <c r="H4" s="412"/>
      <c r="I4" s="412"/>
      <c r="J4" s="412"/>
      <c r="K4" s="413"/>
      <c r="L4" s="417" t="s">
        <v>269</v>
      </c>
      <c r="M4" s="418"/>
      <c r="N4" s="418"/>
      <c r="O4" s="419"/>
      <c r="P4" s="422"/>
      <c r="Q4" s="423"/>
      <c r="R4" s="222"/>
    </row>
    <row r="5" spans="2:28" ht="20.25" customHeight="1">
      <c r="B5" s="347"/>
      <c r="C5" s="347"/>
      <c r="D5" s="414"/>
      <c r="E5" s="415"/>
      <c r="F5" s="415"/>
      <c r="G5" s="415"/>
      <c r="H5" s="415"/>
      <c r="I5" s="415"/>
      <c r="J5" s="415"/>
      <c r="K5" s="416"/>
      <c r="L5" s="417" t="s">
        <v>270</v>
      </c>
      <c r="M5" s="418"/>
      <c r="N5" s="418"/>
      <c r="O5" s="419"/>
      <c r="P5" s="424"/>
      <c r="Q5" s="425"/>
      <c r="R5" s="222"/>
    </row>
    <row r="6" spans="2:28" ht="23.25" customHeight="1">
      <c r="C6" s="388"/>
      <c r="D6" s="388"/>
      <c r="E6" s="388"/>
      <c r="F6" s="388"/>
      <c r="G6" s="388"/>
      <c r="H6" s="388"/>
      <c r="I6" s="388"/>
      <c r="J6" s="388"/>
      <c r="K6" s="388"/>
      <c r="L6" s="388"/>
      <c r="M6" s="388"/>
      <c r="N6" s="388"/>
      <c r="O6" s="388"/>
      <c r="P6" s="388"/>
      <c r="Q6" s="388"/>
      <c r="R6" s="222"/>
    </row>
    <row r="7" spans="2:28" ht="31.5" customHeight="1">
      <c r="B7" s="27" t="s">
        <v>62</v>
      </c>
      <c r="C7" s="115" t="s">
        <v>61</v>
      </c>
      <c r="D7" s="389" t="s">
        <v>108</v>
      </c>
      <c r="E7" s="390"/>
      <c r="F7" s="390"/>
      <c r="G7" s="390"/>
      <c r="H7" s="390"/>
      <c r="I7" s="390"/>
      <c r="J7" s="390"/>
      <c r="K7" s="390"/>
      <c r="L7" s="390"/>
      <c r="M7" s="390"/>
      <c r="N7" s="390"/>
      <c r="O7" s="390"/>
      <c r="P7" s="390"/>
      <c r="Q7" s="391"/>
      <c r="R7" s="222"/>
    </row>
    <row r="8" spans="2:28" ht="36" customHeight="1">
      <c r="B8" s="27" t="s">
        <v>59</v>
      </c>
      <c r="C8" s="115">
        <v>2024</v>
      </c>
      <c r="D8" s="392" t="s">
        <v>278</v>
      </c>
      <c r="E8" s="392"/>
      <c r="F8" s="392"/>
      <c r="G8" s="392"/>
      <c r="H8" s="392"/>
      <c r="I8" s="392"/>
      <c r="J8" s="392"/>
      <c r="K8" s="392"/>
      <c r="L8" s="392"/>
      <c r="M8" s="392"/>
      <c r="N8" s="392"/>
      <c r="O8" s="392"/>
      <c r="P8" s="392"/>
      <c r="Q8" s="392"/>
    </row>
    <row r="9" spans="2:28" ht="36" customHeight="1">
      <c r="B9" s="375" t="s">
        <v>72</v>
      </c>
      <c r="C9" s="376"/>
      <c r="D9" s="377" t="s">
        <v>56</v>
      </c>
      <c r="E9" s="377"/>
      <c r="F9" s="377"/>
      <c r="G9" s="377"/>
      <c r="H9" s="377"/>
      <c r="I9" s="377"/>
      <c r="J9" s="475" t="s">
        <v>302</v>
      </c>
      <c r="K9" s="475"/>
      <c r="L9" s="475"/>
      <c r="M9" s="402" t="s">
        <v>55</v>
      </c>
      <c r="N9" s="403"/>
      <c r="O9" s="403"/>
      <c r="P9" s="403"/>
      <c r="Q9" s="404"/>
      <c r="R9" s="223"/>
      <c r="T9" s="473"/>
      <c r="U9" s="473"/>
      <c r="V9" s="473"/>
      <c r="W9" s="473"/>
      <c r="X9" s="473"/>
    </row>
    <row r="10" spans="2:28" ht="36" customHeight="1">
      <c r="B10" s="375" t="s">
        <v>54</v>
      </c>
      <c r="C10" s="376"/>
      <c r="D10" s="377" t="s">
        <v>53</v>
      </c>
      <c r="E10" s="377"/>
      <c r="F10" s="377"/>
      <c r="G10" s="377"/>
      <c r="H10" s="377"/>
      <c r="I10" s="377"/>
      <c r="J10" s="475"/>
      <c r="K10" s="475"/>
      <c r="L10" s="475"/>
      <c r="M10" s="198" t="s">
        <v>52</v>
      </c>
      <c r="N10" s="379" t="s">
        <v>51</v>
      </c>
      <c r="O10" s="379"/>
      <c r="P10" s="379"/>
      <c r="Q10" s="198" t="s">
        <v>50</v>
      </c>
      <c r="R10" s="223"/>
      <c r="T10" s="224"/>
      <c r="U10" s="224"/>
      <c r="V10" s="224"/>
      <c r="W10" s="224"/>
      <c r="X10" s="224"/>
    </row>
    <row r="11" spans="2:28" ht="84" customHeight="1">
      <c r="B11" s="380" t="s">
        <v>49</v>
      </c>
      <c r="C11" s="381"/>
      <c r="D11" s="386" t="s">
        <v>109</v>
      </c>
      <c r="E11" s="386"/>
      <c r="F11" s="386"/>
      <c r="G11" s="386"/>
      <c r="H11" s="386"/>
      <c r="I11" s="386"/>
      <c r="J11" s="475"/>
      <c r="K11" s="475"/>
      <c r="L11" s="475"/>
      <c r="M11" s="204"/>
      <c r="N11" s="383"/>
      <c r="O11" s="384"/>
      <c r="P11" s="385"/>
      <c r="Q11" s="116"/>
      <c r="R11" s="223"/>
      <c r="T11" s="225"/>
      <c r="U11" s="474"/>
      <c r="V11" s="474"/>
      <c r="W11" s="474"/>
      <c r="X11" s="225"/>
      <c r="Z11" s="195"/>
      <c r="AA11" s="195"/>
    </row>
    <row r="12" spans="2:28" ht="89.45" customHeight="1">
      <c r="B12" s="405" t="s">
        <v>47</v>
      </c>
      <c r="C12" s="406"/>
      <c r="D12" s="386" t="s">
        <v>110</v>
      </c>
      <c r="E12" s="386"/>
      <c r="F12" s="386"/>
      <c r="G12" s="386"/>
      <c r="H12" s="386"/>
      <c r="I12" s="386"/>
      <c r="J12" s="475"/>
      <c r="K12" s="475"/>
      <c r="L12" s="475"/>
      <c r="M12" s="204"/>
      <c r="N12" s="383"/>
      <c r="O12" s="384"/>
      <c r="P12" s="385"/>
      <c r="Q12" s="116"/>
      <c r="R12" s="69"/>
      <c r="S12" s="69"/>
      <c r="T12" s="226"/>
      <c r="U12" s="476"/>
      <c r="V12" s="476"/>
      <c r="W12" s="476"/>
      <c r="X12" s="227"/>
      <c r="Z12" s="38"/>
      <c r="AA12" s="39"/>
      <c r="AB12" s="40"/>
    </row>
    <row r="13" spans="2:28" ht="90" customHeight="1">
      <c r="B13" s="407" t="s">
        <v>45</v>
      </c>
      <c r="C13" s="408"/>
      <c r="D13" s="409" t="s">
        <v>298</v>
      </c>
      <c r="E13" s="409"/>
      <c r="F13" s="409"/>
      <c r="G13" s="409"/>
      <c r="H13" s="409"/>
      <c r="I13" s="409"/>
      <c r="J13" s="475"/>
      <c r="K13" s="475"/>
      <c r="L13" s="475"/>
      <c r="M13" s="204"/>
      <c r="N13" s="383"/>
      <c r="O13" s="384"/>
      <c r="P13" s="385"/>
      <c r="Q13" s="116"/>
      <c r="R13" s="223"/>
      <c r="T13" s="226"/>
      <c r="U13" s="476"/>
      <c r="V13" s="476"/>
      <c r="W13" s="476"/>
      <c r="X13" s="227"/>
      <c r="Z13" s="38"/>
      <c r="AA13" s="39"/>
      <c r="AB13" s="40"/>
    </row>
    <row r="14" spans="2:28" ht="91.9" customHeight="1">
      <c r="B14" s="365" t="s">
        <v>111</v>
      </c>
      <c r="C14" s="477" t="s">
        <v>112</v>
      </c>
      <c r="D14" s="479" t="s">
        <v>279</v>
      </c>
      <c r="E14" s="479"/>
      <c r="F14" s="479"/>
      <c r="G14" s="479"/>
      <c r="H14" s="479"/>
      <c r="I14" s="479"/>
      <c r="J14" s="475"/>
      <c r="K14" s="475"/>
      <c r="L14" s="475"/>
      <c r="M14" s="204"/>
      <c r="N14" s="383"/>
      <c r="O14" s="384"/>
      <c r="P14" s="385"/>
      <c r="Q14" s="33"/>
      <c r="R14" s="223"/>
      <c r="T14" s="228"/>
      <c r="U14" s="476"/>
      <c r="V14" s="476"/>
      <c r="W14" s="229"/>
      <c r="X14" s="227"/>
      <c r="Y14" s="230"/>
      <c r="Z14" s="38"/>
      <c r="AA14" s="39"/>
      <c r="AB14" s="40"/>
    </row>
    <row r="15" spans="2:28" ht="96" customHeight="1">
      <c r="B15" s="428"/>
      <c r="C15" s="478"/>
      <c r="D15" s="480"/>
      <c r="E15" s="480"/>
      <c r="F15" s="480"/>
      <c r="G15" s="480"/>
      <c r="H15" s="480"/>
      <c r="I15" s="480"/>
      <c r="J15" s="475"/>
      <c r="K15" s="475"/>
      <c r="L15" s="475"/>
      <c r="M15" s="204"/>
      <c r="N15" s="383"/>
      <c r="O15" s="384"/>
      <c r="P15" s="385"/>
      <c r="Q15" s="33"/>
      <c r="R15" s="223"/>
      <c r="T15" s="228"/>
      <c r="U15" s="229"/>
      <c r="V15" s="229"/>
      <c r="W15" s="229"/>
      <c r="X15" s="227"/>
      <c r="Y15" s="230"/>
      <c r="Z15" s="38"/>
      <c r="AA15" s="39"/>
      <c r="AB15" s="40"/>
    </row>
    <row r="16" spans="2:28" ht="36.6" customHeight="1">
      <c r="B16" s="368"/>
      <c r="C16" s="456"/>
      <c r="D16" s="481"/>
      <c r="E16" s="481"/>
      <c r="F16" s="481"/>
      <c r="G16" s="481"/>
      <c r="H16" s="481"/>
      <c r="I16" s="481"/>
      <c r="J16" s="475"/>
      <c r="K16" s="475"/>
      <c r="L16" s="475"/>
      <c r="M16" s="204"/>
      <c r="N16" s="383"/>
      <c r="O16" s="384"/>
      <c r="P16" s="385"/>
      <c r="Q16" s="33"/>
      <c r="R16" s="223"/>
      <c r="T16" s="228"/>
      <c r="U16" s="229"/>
      <c r="V16" s="229"/>
      <c r="W16" s="229"/>
      <c r="X16" s="227"/>
      <c r="Y16" s="230"/>
      <c r="Z16" s="38"/>
      <c r="AA16" s="39"/>
      <c r="AB16" s="40"/>
    </row>
    <row r="17" spans="2:251" s="195" customFormat="1" ht="28.5" customHeight="1">
      <c r="B17" s="482" t="s">
        <v>42</v>
      </c>
      <c r="C17" s="485" t="s">
        <v>41</v>
      </c>
      <c r="D17" s="486" t="s">
        <v>303</v>
      </c>
      <c r="E17" s="486" t="s">
        <v>40</v>
      </c>
      <c r="F17" s="486" t="s">
        <v>39</v>
      </c>
      <c r="G17" s="487" t="s">
        <v>304</v>
      </c>
      <c r="H17" s="488" t="s">
        <v>38</v>
      </c>
      <c r="I17" s="489" t="s">
        <v>37</v>
      </c>
      <c r="J17" s="490"/>
      <c r="K17" s="490"/>
      <c r="L17" s="491"/>
      <c r="M17" s="486" t="s">
        <v>36</v>
      </c>
      <c r="N17" s="486"/>
      <c r="O17" s="502" t="s">
        <v>35</v>
      </c>
      <c r="P17" s="502"/>
      <c r="Q17" s="502"/>
      <c r="R17" s="231"/>
      <c r="S17" s="231"/>
      <c r="T17" s="232"/>
      <c r="U17" s="503"/>
      <c r="V17" s="503"/>
      <c r="W17" s="231"/>
      <c r="X17" s="233"/>
      <c r="Y17" s="231"/>
      <c r="Z17" s="234"/>
      <c r="AA17" s="235"/>
      <c r="AB17" s="236"/>
      <c r="AC17" s="231"/>
      <c r="AD17" s="231"/>
      <c r="AE17" s="231"/>
      <c r="AF17" s="231"/>
      <c r="AG17" s="231"/>
      <c r="AH17" s="231"/>
      <c r="AI17" s="231"/>
      <c r="AJ17" s="231"/>
      <c r="AK17" s="231"/>
      <c r="AL17" s="231"/>
      <c r="AM17" s="231"/>
      <c r="AN17" s="231"/>
      <c r="AO17" s="231"/>
      <c r="AP17" s="231"/>
      <c r="AQ17" s="231"/>
      <c r="AR17" s="231"/>
      <c r="AS17" s="231"/>
      <c r="AT17" s="231"/>
      <c r="AU17" s="231"/>
      <c r="AV17" s="231"/>
      <c r="AW17" s="231"/>
      <c r="AX17" s="231"/>
      <c r="AY17" s="231"/>
      <c r="AZ17" s="231"/>
      <c r="BA17" s="231"/>
      <c r="BB17" s="231"/>
      <c r="BC17" s="231"/>
      <c r="BD17" s="231"/>
      <c r="BE17" s="231"/>
      <c r="BF17" s="231"/>
      <c r="BG17" s="231"/>
      <c r="BH17" s="231"/>
      <c r="BI17" s="231"/>
      <c r="BJ17" s="231"/>
      <c r="BK17" s="231"/>
      <c r="BL17" s="231"/>
      <c r="BM17" s="231"/>
      <c r="BN17" s="231"/>
      <c r="BO17" s="231"/>
      <c r="BP17" s="231"/>
      <c r="BQ17" s="231"/>
      <c r="BR17" s="231"/>
      <c r="BS17" s="231"/>
      <c r="BT17" s="231"/>
      <c r="BU17" s="231"/>
      <c r="BV17" s="231"/>
      <c r="BW17" s="231"/>
      <c r="BX17" s="231"/>
      <c r="BY17" s="231"/>
      <c r="BZ17" s="231"/>
      <c r="CA17" s="231"/>
      <c r="CB17" s="231"/>
      <c r="CC17" s="231"/>
      <c r="CD17" s="231"/>
      <c r="CE17" s="231"/>
      <c r="CF17" s="231"/>
      <c r="CG17" s="231"/>
      <c r="CH17" s="231"/>
      <c r="CI17" s="231"/>
      <c r="CJ17" s="231"/>
      <c r="CK17" s="231"/>
      <c r="CL17" s="231"/>
      <c r="CM17" s="231"/>
      <c r="CN17" s="231"/>
      <c r="CO17" s="231"/>
      <c r="CP17" s="231"/>
      <c r="CQ17" s="231"/>
      <c r="CR17" s="231"/>
      <c r="CS17" s="231"/>
      <c r="CT17" s="231"/>
      <c r="CU17" s="231"/>
      <c r="CV17" s="231"/>
      <c r="CW17" s="231"/>
      <c r="CX17" s="231"/>
      <c r="CY17" s="231"/>
      <c r="CZ17" s="231"/>
      <c r="DA17" s="231"/>
      <c r="DB17" s="231"/>
      <c r="DC17" s="231"/>
      <c r="DD17" s="231"/>
      <c r="DE17" s="231"/>
      <c r="DF17" s="231"/>
      <c r="DG17" s="231"/>
      <c r="DH17" s="231"/>
      <c r="DI17" s="231"/>
      <c r="DJ17" s="231"/>
      <c r="DK17" s="231"/>
      <c r="DL17" s="231"/>
      <c r="DM17" s="231"/>
      <c r="DN17" s="231"/>
      <c r="DO17" s="231"/>
      <c r="DP17" s="231"/>
      <c r="DQ17" s="231"/>
      <c r="DR17" s="231"/>
      <c r="DS17" s="231"/>
      <c r="DT17" s="231"/>
      <c r="DU17" s="231"/>
      <c r="DV17" s="231"/>
      <c r="DW17" s="231"/>
      <c r="DX17" s="231"/>
      <c r="DY17" s="231"/>
      <c r="DZ17" s="231"/>
      <c r="EA17" s="231"/>
      <c r="EB17" s="231"/>
      <c r="EC17" s="231"/>
      <c r="ED17" s="231"/>
      <c r="EE17" s="231"/>
      <c r="EF17" s="231"/>
      <c r="EG17" s="231"/>
      <c r="EH17" s="231"/>
      <c r="EI17" s="231"/>
      <c r="EJ17" s="231"/>
      <c r="EK17" s="231"/>
      <c r="EL17" s="231"/>
      <c r="EM17" s="231"/>
      <c r="EN17" s="231"/>
      <c r="EO17" s="231"/>
      <c r="EP17" s="231"/>
      <c r="EQ17" s="231"/>
      <c r="ER17" s="231"/>
      <c r="ES17" s="231"/>
      <c r="ET17" s="231"/>
      <c r="EU17" s="231"/>
      <c r="EV17" s="231"/>
      <c r="EW17" s="231"/>
      <c r="EX17" s="231"/>
      <c r="EY17" s="231"/>
      <c r="EZ17" s="231"/>
      <c r="FA17" s="231"/>
      <c r="FB17" s="231"/>
      <c r="FC17" s="231"/>
      <c r="FD17" s="231"/>
      <c r="FE17" s="231"/>
      <c r="FF17" s="231"/>
      <c r="FG17" s="231"/>
      <c r="FH17" s="231"/>
      <c r="FI17" s="231"/>
      <c r="FJ17" s="231"/>
      <c r="FK17" s="231"/>
      <c r="FL17" s="231"/>
      <c r="FM17" s="231"/>
      <c r="FN17" s="231"/>
      <c r="FO17" s="231"/>
      <c r="FP17" s="231"/>
      <c r="FQ17" s="231"/>
      <c r="FR17" s="231"/>
      <c r="FS17" s="231"/>
      <c r="FT17" s="231"/>
      <c r="FU17" s="231"/>
      <c r="FV17" s="231"/>
      <c r="FW17" s="231"/>
      <c r="FX17" s="231"/>
      <c r="FY17" s="231"/>
      <c r="FZ17" s="231"/>
      <c r="GA17" s="231"/>
      <c r="GB17" s="231"/>
      <c r="GC17" s="231"/>
      <c r="GD17" s="231"/>
      <c r="GE17" s="231"/>
      <c r="GF17" s="231"/>
      <c r="GG17" s="231"/>
      <c r="GH17" s="231"/>
      <c r="GI17" s="231"/>
      <c r="GJ17" s="231"/>
      <c r="GK17" s="231"/>
      <c r="GL17" s="231"/>
      <c r="GM17" s="231"/>
      <c r="GN17" s="231"/>
      <c r="GO17" s="231"/>
      <c r="GP17" s="231"/>
      <c r="GQ17" s="231"/>
      <c r="GR17" s="231"/>
      <c r="GS17" s="231"/>
      <c r="GT17" s="231"/>
      <c r="GU17" s="231"/>
      <c r="GV17" s="231"/>
      <c r="GW17" s="231"/>
      <c r="GX17" s="231"/>
      <c r="GY17" s="231"/>
      <c r="GZ17" s="231"/>
      <c r="HA17" s="231"/>
      <c r="HB17" s="231"/>
      <c r="HC17" s="231"/>
      <c r="HD17" s="231"/>
      <c r="HE17" s="231"/>
      <c r="HF17" s="231"/>
      <c r="HG17" s="231"/>
      <c r="HH17" s="231"/>
      <c r="HI17" s="231"/>
      <c r="HJ17" s="231"/>
      <c r="HK17" s="231"/>
      <c r="HL17" s="231"/>
      <c r="HM17" s="231"/>
      <c r="HN17" s="231"/>
      <c r="HO17" s="231"/>
      <c r="HP17" s="231"/>
      <c r="HQ17" s="231"/>
      <c r="HR17" s="231"/>
      <c r="HS17" s="231"/>
      <c r="HT17" s="231"/>
      <c r="HU17" s="231"/>
      <c r="HV17" s="231"/>
      <c r="HW17" s="231"/>
      <c r="HX17" s="231"/>
      <c r="HY17" s="231"/>
      <c r="HZ17" s="231"/>
      <c r="IA17" s="231"/>
      <c r="IB17" s="231"/>
      <c r="IC17" s="231"/>
      <c r="ID17" s="231"/>
      <c r="IE17" s="231"/>
      <c r="IF17" s="231"/>
      <c r="IG17" s="231"/>
      <c r="IH17" s="231"/>
      <c r="II17" s="231"/>
      <c r="IJ17" s="231"/>
      <c r="IK17" s="231"/>
      <c r="IL17" s="231"/>
      <c r="IM17" s="231"/>
      <c r="IN17" s="231"/>
      <c r="IO17" s="231"/>
      <c r="IP17" s="231"/>
      <c r="IQ17" s="231"/>
    </row>
    <row r="18" spans="2:251" s="195" customFormat="1" ht="33.75" customHeight="1">
      <c r="B18" s="483"/>
      <c r="C18" s="485"/>
      <c r="D18" s="486"/>
      <c r="E18" s="486"/>
      <c r="F18" s="486"/>
      <c r="G18" s="486"/>
      <c r="H18" s="488"/>
      <c r="I18" s="492"/>
      <c r="J18" s="493"/>
      <c r="K18" s="493"/>
      <c r="L18" s="494"/>
      <c r="M18" s="486"/>
      <c r="N18" s="486"/>
      <c r="O18" s="486" t="s">
        <v>34</v>
      </c>
      <c r="P18" s="486" t="s">
        <v>33</v>
      </c>
      <c r="Q18" s="485" t="s">
        <v>32</v>
      </c>
      <c r="R18" s="231"/>
      <c r="S18" s="231"/>
      <c r="T18" s="232"/>
      <c r="U18" s="503"/>
      <c r="V18" s="503"/>
      <c r="W18" s="231"/>
      <c r="X18" s="237"/>
      <c r="Y18" s="231"/>
      <c r="Z18" s="234"/>
      <c r="AA18" s="235"/>
      <c r="AB18" s="236"/>
      <c r="AC18" s="231"/>
      <c r="AD18" s="231"/>
      <c r="AE18" s="231"/>
      <c r="AF18" s="231"/>
      <c r="AG18" s="231"/>
      <c r="AH18" s="231"/>
      <c r="AI18" s="231"/>
      <c r="AJ18" s="231"/>
      <c r="AK18" s="231"/>
      <c r="AL18" s="231"/>
      <c r="AM18" s="231"/>
      <c r="AN18" s="231"/>
      <c r="AO18" s="231"/>
      <c r="AP18" s="231"/>
      <c r="AQ18" s="231"/>
      <c r="AR18" s="231"/>
      <c r="AS18" s="231"/>
      <c r="AT18" s="231"/>
      <c r="AU18" s="231"/>
      <c r="AV18" s="231"/>
      <c r="AW18" s="231"/>
      <c r="AX18" s="231"/>
      <c r="AY18" s="231"/>
      <c r="AZ18" s="231"/>
      <c r="BA18" s="231"/>
      <c r="BB18" s="231"/>
      <c r="BC18" s="231"/>
      <c r="BD18" s="231"/>
      <c r="BE18" s="231"/>
      <c r="BF18" s="231"/>
      <c r="BG18" s="231"/>
      <c r="BH18" s="231"/>
      <c r="BI18" s="231"/>
      <c r="BJ18" s="231"/>
      <c r="BK18" s="231"/>
      <c r="BL18" s="231"/>
      <c r="BM18" s="231"/>
      <c r="BN18" s="231"/>
      <c r="BO18" s="231"/>
      <c r="BP18" s="231"/>
      <c r="BQ18" s="231"/>
      <c r="BR18" s="231"/>
      <c r="BS18" s="231"/>
      <c r="BT18" s="231"/>
      <c r="BU18" s="231"/>
      <c r="BV18" s="231"/>
      <c r="BW18" s="231"/>
      <c r="BX18" s="231"/>
      <c r="BY18" s="231"/>
      <c r="BZ18" s="231"/>
      <c r="CA18" s="231"/>
      <c r="CB18" s="231"/>
      <c r="CC18" s="231"/>
      <c r="CD18" s="231"/>
      <c r="CE18" s="231"/>
      <c r="CF18" s="231"/>
      <c r="CG18" s="231"/>
      <c r="CH18" s="231"/>
      <c r="CI18" s="231"/>
      <c r="CJ18" s="231"/>
      <c r="CK18" s="231"/>
      <c r="CL18" s="231"/>
      <c r="CM18" s="231"/>
      <c r="CN18" s="231"/>
      <c r="CO18" s="231"/>
      <c r="CP18" s="231"/>
      <c r="CQ18" s="231"/>
      <c r="CR18" s="231"/>
      <c r="CS18" s="231"/>
      <c r="CT18" s="231"/>
      <c r="CU18" s="231"/>
      <c r="CV18" s="231"/>
      <c r="CW18" s="231"/>
      <c r="CX18" s="231"/>
      <c r="CY18" s="231"/>
      <c r="CZ18" s="231"/>
      <c r="DA18" s="231"/>
      <c r="DB18" s="231"/>
      <c r="DC18" s="231"/>
      <c r="DD18" s="231"/>
      <c r="DE18" s="231"/>
      <c r="DF18" s="231"/>
      <c r="DG18" s="231"/>
      <c r="DH18" s="231"/>
      <c r="DI18" s="231"/>
      <c r="DJ18" s="231"/>
      <c r="DK18" s="231"/>
      <c r="DL18" s="231"/>
      <c r="DM18" s="231"/>
      <c r="DN18" s="231"/>
      <c r="DO18" s="231"/>
      <c r="DP18" s="231"/>
      <c r="DQ18" s="231"/>
      <c r="DR18" s="231"/>
      <c r="DS18" s="231"/>
      <c r="DT18" s="231"/>
      <c r="DU18" s="231"/>
      <c r="DV18" s="231"/>
      <c r="DW18" s="231"/>
      <c r="DX18" s="231"/>
      <c r="DY18" s="231"/>
      <c r="DZ18" s="231"/>
      <c r="EA18" s="231"/>
      <c r="EB18" s="231"/>
      <c r="EC18" s="231"/>
      <c r="ED18" s="231"/>
      <c r="EE18" s="231"/>
      <c r="EF18" s="231"/>
      <c r="EG18" s="231"/>
      <c r="EH18" s="231"/>
      <c r="EI18" s="231"/>
      <c r="EJ18" s="231"/>
      <c r="EK18" s="231"/>
      <c r="EL18" s="231"/>
      <c r="EM18" s="231"/>
      <c r="EN18" s="231"/>
      <c r="EO18" s="231"/>
      <c r="EP18" s="231"/>
      <c r="EQ18" s="231"/>
      <c r="ER18" s="231"/>
      <c r="ES18" s="231"/>
      <c r="ET18" s="231"/>
      <c r="EU18" s="231"/>
      <c r="EV18" s="231"/>
      <c r="EW18" s="231"/>
      <c r="EX18" s="231"/>
      <c r="EY18" s="231"/>
      <c r="EZ18" s="231"/>
      <c r="FA18" s="231"/>
      <c r="FB18" s="231"/>
      <c r="FC18" s="231"/>
      <c r="FD18" s="231"/>
      <c r="FE18" s="231"/>
      <c r="FF18" s="231"/>
      <c r="FG18" s="231"/>
      <c r="FH18" s="231"/>
      <c r="FI18" s="231"/>
      <c r="FJ18" s="231"/>
      <c r="FK18" s="231"/>
      <c r="FL18" s="231"/>
      <c r="FM18" s="231"/>
      <c r="FN18" s="231"/>
      <c r="FO18" s="231"/>
      <c r="FP18" s="231"/>
      <c r="FQ18" s="231"/>
      <c r="FR18" s="231"/>
      <c r="FS18" s="231"/>
      <c r="FT18" s="231"/>
      <c r="FU18" s="231"/>
      <c r="FV18" s="231"/>
      <c r="FW18" s="231"/>
      <c r="FX18" s="231"/>
      <c r="FY18" s="231"/>
      <c r="FZ18" s="231"/>
      <c r="GA18" s="231"/>
      <c r="GB18" s="231"/>
      <c r="GC18" s="231"/>
      <c r="GD18" s="231"/>
      <c r="GE18" s="231"/>
      <c r="GF18" s="231"/>
      <c r="GG18" s="231"/>
      <c r="GH18" s="231"/>
      <c r="GI18" s="231"/>
      <c r="GJ18" s="231"/>
      <c r="GK18" s="231"/>
      <c r="GL18" s="231"/>
      <c r="GM18" s="231"/>
      <c r="GN18" s="231"/>
      <c r="GO18" s="231"/>
      <c r="GP18" s="231"/>
      <c r="GQ18" s="231"/>
      <c r="GR18" s="231"/>
      <c r="GS18" s="231"/>
      <c r="GT18" s="231"/>
      <c r="GU18" s="231"/>
      <c r="GV18" s="231"/>
      <c r="GW18" s="231"/>
      <c r="GX18" s="231"/>
      <c r="GY18" s="231"/>
      <c r="GZ18" s="231"/>
      <c r="HA18" s="231"/>
      <c r="HB18" s="231"/>
      <c r="HC18" s="231"/>
      <c r="HD18" s="231"/>
      <c r="HE18" s="231"/>
      <c r="HF18" s="231"/>
      <c r="HG18" s="231"/>
      <c r="HH18" s="231"/>
      <c r="HI18" s="231"/>
      <c r="HJ18" s="231"/>
      <c r="HK18" s="231"/>
      <c r="HL18" s="231"/>
      <c r="HM18" s="231"/>
      <c r="HN18" s="231"/>
      <c r="HO18" s="231"/>
      <c r="HP18" s="231"/>
      <c r="HQ18" s="231"/>
      <c r="HR18" s="231"/>
      <c r="HS18" s="231"/>
      <c r="HT18" s="231"/>
      <c r="HU18" s="231"/>
      <c r="HV18" s="231"/>
      <c r="HW18" s="231"/>
      <c r="HX18" s="231"/>
      <c r="HY18" s="231"/>
      <c r="HZ18" s="231"/>
      <c r="IA18" s="231"/>
      <c r="IB18" s="231"/>
      <c r="IC18" s="231"/>
      <c r="ID18" s="231"/>
      <c r="IE18" s="231"/>
      <c r="IF18" s="231"/>
      <c r="IG18" s="231"/>
      <c r="IH18" s="231"/>
      <c r="II18" s="231"/>
      <c r="IJ18" s="231"/>
      <c r="IK18" s="231"/>
      <c r="IL18" s="231"/>
      <c r="IM18" s="231"/>
      <c r="IN18" s="231"/>
      <c r="IO18" s="231"/>
      <c r="IP18" s="231"/>
      <c r="IQ18" s="231"/>
    </row>
    <row r="19" spans="2:251" s="195" customFormat="1" ht="39.75" customHeight="1">
      <c r="B19" s="484"/>
      <c r="C19" s="485"/>
      <c r="D19" s="486"/>
      <c r="E19" s="486"/>
      <c r="F19" s="486"/>
      <c r="G19" s="486"/>
      <c r="H19" s="488"/>
      <c r="I19" s="238" t="s">
        <v>31</v>
      </c>
      <c r="J19" s="239" t="s">
        <v>30</v>
      </c>
      <c r="K19" s="239" t="s">
        <v>29</v>
      </c>
      <c r="L19" s="240" t="s">
        <v>28</v>
      </c>
      <c r="M19" s="241" t="s">
        <v>27</v>
      </c>
      <c r="N19" s="242" t="s">
        <v>26</v>
      </c>
      <c r="O19" s="486"/>
      <c r="P19" s="486"/>
      <c r="Q19" s="485"/>
      <c r="R19" s="231"/>
      <c r="S19" s="231"/>
      <c r="T19" s="243"/>
      <c r="U19" s="503"/>
      <c r="V19" s="503"/>
      <c r="X19" s="235"/>
      <c r="Z19" s="234"/>
      <c r="AA19" s="235"/>
      <c r="AB19" s="236"/>
      <c r="AC19" s="231"/>
      <c r="AD19" s="231"/>
      <c r="AE19" s="231"/>
      <c r="AF19" s="231"/>
      <c r="AG19" s="231"/>
      <c r="AH19" s="231"/>
      <c r="AI19" s="231"/>
      <c r="AJ19" s="231"/>
      <c r="AK19" s="231"/>
      <c r="AL19" s="231"/>
      <c r="AM19" s="231"/>
      <c r="AN19" s="231"/>
      <c r="AO19" s="231"/>
      <c r="AP19" s="231"/>
      <c r="AQ19" s="231"/>
      <c r="AR19" s="231"/>
      <c r="AS19" s="231"/>
      <c r="AT19" s="231"/>
      <c r="AU19" s="231"/>
      <c r="AV19" s="231"/>
      <c r="AW19" s="231"/>
      <c r="AX19" s="231"/>
      <c r="AY19" s="231"/>
      <c r="AZ19" s="231"/>
      <c r="BA19" s="231"/>
      <c r="BB19" s="231"/>
      <c r="BC19" s="231"/>
      <c r="BD19" s="231"/>
      <c r="BE19" s="231"/>
      <c r="BF19" s="231"/>
      <c r="BG19" s="231"/>
      <c r="BH19" s="231"/>
      <c r="BI19" s="231"/>
      <c r="BJ19" s="231"/>
      <c r="BK19" s="231"/>
      <c r="BL19" s="231"/>
      <c r="BM19" s="231"/>
      <c r="BN19" s="231"/>
      <c r="BO19" s="231"/>
      <c r="BP19" s="231"/>
      <c r="BQ19" s="231"/>
      <c r="BR19" s="231"/>
      <c r="BS19" s="231"/>
      <c r="BT19" s="231"/>
      <c r="BU19" s="231"/>
      <c r="BV19" s="231"/>
      <c r="BW19" s="231"/>
      <c r="BX19" s="231"/>
      <c r="BY19" s="231"/>
      <c r="BZ19" s="231"/>
      <c r="CA19" s="231"/>
      <c r="CB19" s="231"/>
      <c r="CC19" s="231"/>
      <c r="CD19" s="231"/>
      <c r="CE19" s="231"/>
      <c r="CF19" s="231"/>
      <c r="CG19" s="231"/>
      <c r="CH19" s="231"/>
      <c r="CI19" s="231"/>
      <c r="CJ19" s="231"/>
      <c r="CK19" s="231"/>
      <c r="CL19" s="231"/>
      <c r="CM19" s="231"/>
      <c r="CN19" s="231"/>
      <c r="CO19" s="231"/>
      <c r="CP19" s="231"/>
      <c r="CQ19" s="231"/>
      <c r="CR19" s="231"/>
      <c r="CS19" s="231"/>
      <c r="CT19" s="231"/>
      <c r="CU19" s="231"/>
      <c r="CV19" s="231"/>
      <c r="CW19" s="231"/>
      <c r="CX19" s="231"/>
      <c r="CY19" s="231"/>
      <c r="CZ19" s="231"/>
      <c r="DA19" s="231"/>
      <c r="DB19" s="231"/>
      <c r="DC19" s="231"/>
      <c r="DD19" s="231"/>
      <c r="DE19" s="231"/>
      <c r="DF19" s="231"/>
      <c r="DG19" s="231"/>
      <c r="DH19" s="231"/>
      <c r="DI19" s="231"/>
      <c r="DJ19" s="231"/>
      <c r="DK19" s="231"/>
      <c r="DL19" s="231"/>
      <c r="DM19" s="231"/>
      <c r="DN19" s="231"/>
      <c r="DO19" s="231"/>
      <c r="DP19" s="231"/>
      <c r="DQ19" s="231"/>
      <c r="DR19" s="231"/>
      <c r="DS19" s="231"/>
      <c r="DT19" s="231"/>
      <c r="DU19" s="231"/>
      <c r="DV19" s="231"/>
      <c r="DW19" s="231"/>
      <c r="DX19" s="231"/>
      <c r="DY19" s="231"/>
      <c r="DZ19" s="231"/>
      <c r="EA19" s="231"/>
      <c r="EB19" s="231"/>
      <c r="EC19" s="231"/>
      <c r="ED19" s="231"/>
      <c r="EE19" s="231"/>
      <c r="EF19" s="231"/>
      <c r="EG19" s="231"/>
      <c r="EH19" s="231"/>
      <c r="EI19" s="231"/>
      <c r="EJ19" s="231"/>
      <c r="EK19" s="231"/>
      <c r="EL19" s="231"/>
      <c r="EM19" s="231"/>
      <c r="EN19" s="231"/>
      <c r="EO19" s="231"/>
      <c r="EP19" s="231"/>
      <c r="EQ19" s="231"/>
      <c r="ER19" s="231"/>
      <c r="ES19" s="231"/>
      <c r="ET19" s="231"/>
      <c r="EU19" s="231"/>
      <c r="EV19" s="231"/>
      <c r="EW19" s="231"/>
      <c r="EX19" s="231"/>
      <c r="EY19" s="231"/>
      <c r="EZ19" s="231"/>
      <c r="FA19" s="231"/>
      <c r="FB19" s="231"/>
      <c r="FC19" s="231"/>
      <c r="FD19" s="231"/>
      <c r="FE19" s="231"/>
      <c r="FF19" s="231"/>
      <c r="FG19" s="231"/>
      <c r="FH19" s="231"/>
      <c r="FI19" s="231"/>
      <c r="FJ19" s="231"/>
      <c r="FK19" s="231"/>
      <c r="FL19" s="231"/>
      <c r="FM19" s="231"/>
      <c r="FN19" s="231"/>
      <c r="FO19" s="231"/>
      <c r="FP19" s="231"/>
      <c r="FQ19" s="231"/>
      <c r="FR19" s="231"/>
      <c r="FS19" s="231"/>
      <c r="FT19" s="231"/>
      <c r="FU19" s="231"/>
      <c r="FV19" s="231"/>
      <c r="FW19" s="231"/>
      <c r="FX19" s="231"/>
      <c r="FY19" s="231"/>
      <c r="FZ19" s="231"/>
      <c r="GA19" s="231"/>
      <c r="GB19" s="231"/>
      <c r="GC19" s="231"/>
      <c r="GD19" s="231"/>
      <c r="GE19" s="231"/>
      <c r="GF19" s="231"/>
      <c r="GG19" s="231"/>
      <c r="GH19" s="231"/>
      <c r="GI19" s="231"/>
      <c r="GJ19" s="231"/>
      <c r="GK19" s="231"/>
      <c r="GL19" s="231"/>
      <c r="GM19" s="231"/>
      <c r="GN19" s="231"/>
      <c r="GO19" s="231"/>
      <c r="GP19" s="231"/>
      <c r="GQ19" s="231"/>
      <c r="GR19" s="231"/>
      <c r="GS19" s="231"/>
      <c r="GT19" s="231"/>
      <c r="GU19" s="231"/>
      <c r="GV19" s="231"/>
      <c r="GW19" s="231"/>
      <c r="GX19" s="231"/>
      <c r="GY19" s="231"/>
      <c r="GZ19" s="231"/>
      <c r="HA19" s="231"/>
      <c r="HB19" s="231"/>
      <c r="HC19" s="231"/>
      <c r="HD19" s="231"/>
      <c r="HE19" s="231"/>
      <c r="HF19" s="231"/>
      <c r="HG19" s="231"/>
      <c r="HH19" s="231"/>
      <c r="HI19" s="231"/>
      <c r="HJ19" s="231"/>
      <c r="HK19" s="231"/>
      <c r="HL19" s="231"/>
      <c r="HM19" s="231"/>
      <c r="HN19" s="231"/>
      <c r="HO19" s="231"/>
      <c r="HP19" s="231"/>
      <c r="HQ19" s="231"/>
      <c r="HR19" s="231"/>
      <c r="HS19" s="231"/>
      <c r="HT19" s="231"/>
      <c r="HU19" s="231"/>
      <c r="HV19" s="231"/>
      <c r="HW19" s="231"/>
      <c r="HX19" s="231"/>
      <c r="HY19" s="231"/>
      <c r="HZ19" s="231"/>
      <c r="IA19" s="231"/>
      <c r="IB19" s="231"/>
      <c r="IC19" s="231"/>
      <c r="ID19" s="231"/>
      <c r="IE19" s="231"/>
      <c r="IF19" s="231"/>
      <c r="IG19" s="231"/>
      <c r="IH19" s="231"/>
      <c r="II19" s="231"/>
      <c r="IJ19" s="231"/>
      <c r="IK19" s="231"/>
      <c r="IL19" s="231"/>
      <c r="IM19" s="231"/>
      <c r="IN19" s="231"/>
      <c r="IO19" s="231"/>
      <c r="IP19" s="231"/>
      <c r="IQ19" s="231"/>
    </row>
    <row r="20" spans="2:251" s="195" customFormat="1" ht="33" customHeight="1">
      <c r="B20" s="495" t="s">
        <v>113</v>
      </c>
      <c r="C20" s="496" t="s">
        <v>114</v>
      </c>
      <c r="D20" s="279" t="s">
        <v>21</v>
      </c>
      <c r="E20" s="497" t="s">
        <v>115</v>
      </c>
      <c r="F20" s="280">
        <v>6</v>
      </c>
      <c r="G20" s="279" t="s">
        <v>21</v>
      </c>
      <c r="H20" s="244">
        <f t="shared" ref="H20:H34" si="0">+I20+L20</f>
        <v>11471590349</v>
      </c>
      <c r="I20" s="245">
        <v>200000000</v>
      </c>
      <c r="J20" s="281"/>
      <c r="K20" s="246"/>
      <c r="L20" s="282">
        <f>898718311+661916925+747548024+2042634372+6560272719+360499998</f>
        <v>11271590349</v>
      </c>
      <c r="M20" s="499">
        <v>45519</v>
      </c>
      <c r="N20" s="499">
        <v>45629</v>
      </c>
      <c r="O20" s="501">
        <f>+F21/F20</f>
        <v>1</v>
      </c>
      <c r="P20" s="501">
        <f>+H21/H20</f>
        <v>0.67174487883205702</v>
      </c>
      <c r="Q20" s="504">
        <f>+(O20*O20)/P20</f>
        <v>1.4886603999701054</v>
      </c>
      <c r="T20" s="243"/>
      <c r="U20" s="503"/>
      <c r="V20" s="503"/>
      <c r="X20" s="247"/>
      <c r="Z20" s="248"/>
      <c r="AA20" s="235"/>
      <c r="AB20" s="236"/>
    </row>
    <row r="21" spans="2:251" s="195" customFormat="1" ht="45" customHeight="1">
      <c r="B21" s="495"/>
      <c r="C21" s="496"/>
      <c r="D21" s="279" t="s">
        <v>2</v>
      </c>
      <c r="E21" s="498"/>
      <c r="F21" s="280">
        <v>6</v>
      </c>
      <c r="G21" s="279" t="s">
        <v>11</v>
      </c>
      <c r="H21" s="245">
        <f t="shared" si="0"/>
        <v>7705982069</v>
      </c>
      <c r="I21" s="245">
        <v>200000000</v>
      </c>
      <c r="J21" s="281"/>
      <c r="K21" s="246"/>
      <c r="L21" s="282">
        <f>3082379888+1006400000+1941931065+746953436+300917680+281000000+146400000</f>
        <v>7505982069</v>
      </c>
      <c r="M21" s="500"/>
      <c r="N21" s="500"/>
      <c r="O21" s="501"/>
      <c r="P21" s="501"/>
      <c r="Q21" s="504"/>
      <c r="T21" s="243"/>
      <c r="U21" s="249"/>
      <c r="V21" s="249"/>
      <c r="X21" s="247"/>
      <c r="Z21" s="248"/>
      <c r="AA21" s="235"/>
      <c r="AB21" s="236"/>
    </row>
    <row r="22" spans="2:251" ht="43.9" customHeight="1">
      <c r="B22" s="495"/>
      <c r="C22" s="496" t="s">
        <v>116</v>
      </c>
      <c r="D22" s="279" t="s">
        <v>3</v>
      </c>
      <c r="E22" s="497" t="s">
        <v>117</v>
      </c>
      <c r="F22" s="280">
        <v>5</v>
      </c>
      <c r="G22" s="279" t="s">
        <v>3</v>
      </c>
      <c r="H22" s="244">
        <f t="shared" si="0"/>
        <v>177012331</v>
      </c>
      <c r="I22" s="244">
        <v>104012331</v>
      </c>
      <c r="J22" s="258"/>
      <c r="K22" s="250"/>
      <c r="L22" s="258">
        <v>73000000</v>
      </c>
      <c r="M22" s="499">
        <v>45519</v>
      </c>
      <c r="N22" s="499">
        <v>45629</v>
      </c>
      <c r="O22" s="501">
        <f t="shared" ref="O22" si="1">+F23/F22</f>
        <v>1</v>
      </c>
      <c r="P22" s="501">
        <f>+L23/H22</f>
        <v>0.40941215558592919</v>
      </c>
      <c r="Q22" s="504">
        <f t="shared" ref="Q22" si="2">+(O22*O22)/P22</f>
        <v>2.4425264036649144</v>
      </c>
      <c r="X22" s="78"/>
      <c r="Z22" s="38"/>
      <c r="AA22" s="39"/>
      <c r="AB22" s="40"/>
    </row>
    <row r="23" spans="2:251" ht="40.15" customHeight="1">
      <c r="B23" s="495"/>
      <c r="C23" s="505"/>
      <c r="D23" s="279" t="s">
        <v>2</v>
      </c>
      <c r="E23" s="506"/>
      <c r="F23" s="280">
        <v>5</v>
      </c>
      <c r="G23" s="279" t="s">
        <v>11</v>
      </c>
      <c r="H23" s="251">
        <f t="shared" si="0"/>
        <v>176021000</v>
      </c>
      <c r="I23" s="252">
        <v>103550000</v>
      </c>
      <c r="J23" s="261"/>
      <c r="K23" s="250"/>
      <c r="L23" s="244">
        <v>72471000</v>
      </c>
      <c r="M23" s="500"/>
      <c r="N23" s="500"/>
      <c r="O23" s="501"/>
      <c r="P23" s="501"/>
      <c r="Q23" s="504"/>
      <c r="X23" s="78"/>
      <c r="Z23" s="38"/>
      <c r="AA23" s="39"/>
      <c r="AB23" s="40"/>
    </row>
    <row r="24" spans="2:251" ht="28.15" customHeight="1">
      <c r="B24" s="507" t="s">
        <v>118</v>
      </c>
      <c r="C24" s="505" t="s">
        <v>119</v>
      </c>
      <c r="D24" s="279" t="s">
        <v>3</v>
      </c>
      <c r="E24" s="497" t="s">
        <v>120</v>
      </c>
      <c r="F24" s="280">
        <v>1</v>
      </c>
      <c r="G24" s="279" t="s">
        <v>3</v>
      </c>
      <c r="H24" s="244">
        <f t="shared" si="0"/>
        <v>272600000</v>
      </c>
      <c r="I24" s="254">
        <v>247000000</v>
      </c>
      <c r="J24" s="260"/>
      <c r="K24" s="250"/>
      <c r="L24" s="258">
        <v>25600000</v>
      </c>
      <c r="M24" s="499">
        <v>45519</v>
      </c>
      <c r="N24" s="499">
        <v>45629</v>
      </c>
      <c r="O24" s="501">
        <f t="shared" ref="O24" si="3">+F25/F24</f>
        <v>1</v>
      </c>
      <c r="P24" s="501">
        <f t="shared" ref="P24" si="4">+H25/H24</f>
        <v>0.99501099413059424</v>
      </c>
      <c r="Q24" s="504">
        <f t="shared" ref="Q24" si="5">+(O24*O24)/P24</f>
        <v>1.0050140208488501</v>
      </c>
      <c r="X24" s="78"/>
    </row>
    <row r="25" spans="2:251" ht="27.6" customHeight="1">
      <c r="B25" s="508"/>
      <c r="C25" s="505"/>
      <c r="D25" s="279" t="s">
        <v>2</v>
      </c>
      <c r="E25" s="506"/>
      <c r="F25" s="280">
        <v>1</v>
      </c>
      <c r="G25" s="279" t="s">
        <v>11</v>
      </c>
      <c r="H25" s="244">
        <f t="shared" si="0"/>
        <v>271239997</v>
      </c>
      <c r="I25" s="255">
        <f>35239998+211200000</f>
        <v>246439998</v>
      </c>
      <c r="J25" s="260"/>
      <c r="K25" s="250"/>
      <c r="L25" s="258">
        <v>24799999</v>
      </c>
      <c r="M25" s="500"/>
      <c r="N25" s="500"/>
      <c r="O25" s="501"/>
      <c r="P25" s="501"/>
      <c r="Q25" s="504"/>
      <c r="AB25" s="40"/>
    </row>
    <row r="26" spans="2:251" ht="28.9" customHeight="1">
      <c r="B26" s="508"/>
      <c r="C26" s="505" t="s">
        <v>121</v>
      </c>
      <c r="D26" s="279" t="s">
        <v>3</v>
      </c>
      <c r="E26" s="497" t="s">
        <v>122</v>
      </c>
      <c r="F26" s="280">
        <v>5</v>
      </c>
      <c r="G26" s="279" t="s">
        <v>3</v>
      </c>
      <c r="H26" s="244">
        <f t="shared" si="0"/>
        <v>122000000</v>
      </c>
      <c r="I26" s="254">
        <v>122000000</v>
      </c>
      <c r="J26" s="256"/>
      <c r="K26" s="250"/>
      <c r="L26" s="260"/>
      <c r="M26" s="499">
        <v>45519</v>
      </c>
      <c r="N26" s="499">
        <v>45629</v>
      </c>
      <c r="O26" s="501">
        <f t="shared" ref="O26" si="6">+F27/F26</f>
        <v>1</v>
      </c>
      <c r="P26" s="501">
        <f t="shared" ref="P26" si="7">+H27/H26</f>
        <v>0.99269126229508198</v>
      </c>
      <c r="Q26" s="504">
        <f t="shared" ref="Q26" si="8">+(O26*O26)/P26</f>
        <v>1.0073625486417805</v>
      </c>
    </row>
    <row r="27" spans="2:251" ht="27.6" customHeight="1">
      <c r="B27" s="508"/>
      <c r="C27" s="505"/>
      <c r="D27" s="279" t="s">
        <v>2</v>
      </c>
      <c r="E27" s="506"/>
      <c r="F27" s="280">
        <v>5</v>
      </c>
      <c r="G27" s="279" t="s">
        <v>11</v>
      </c>
      <c r="H27" s="244">
        <f t="shared" si="0"/>
        <v>121108334</v>
      </c>
      <c r="I27" s="256">
        <f>58708334+62400000</f>
        <v>121108334</v>
      </c>
      <c r="J27" s="260"/>
      <c r="K27" s="250"/>
      <c r="L27" s="260"/>
      <c r="M27" s="500"/>
      <c r="N27" s="500"/>
      <c r="O27" s="501"/>
      <c r="P27" s="501"/>
      <c r="Q27" s="504"/>
    </row>
    <row r="28" spans="2:251" ht="28.15" customHeight="1">
      <c r="B28" s="508"/>
      <c r="C28" s="509" t="s">
        <v>123</v>
      </c>
      <c r="D28" s="279" t="s">
        <v>3</v>
      </c>
      <c r="E28" s="497" t="s">
        <v>124</v>
      </c>
      <c r="F28" s="280">
        <v>3</v>
      </c>
      <c r="G28" s="279" t="s">
        <v>3</v>
      </c>
      <c r="H28" s="244">
        <f t="shared" si="0"/>
        <v>155400000</v>
      </c>
      <c r="I28" s="256">
        <v>138000000</v>
      </c>
      <c r="J28" s="256"/>
      <c r="K28" s="250"/>
      <c r="L28" s="258">
        <v>17400000</v>
      </c>
      <c r="M28" s="499">
        <v>45519</v>
      </c>
      <c r="N28" s="499">
        <v>45629</v>
      </c>
      <c r="O28" s="501">
        <f t="shared" ref="O28:O42" si="9">+F29/F28</f>
        <v>1</v>
      </c>
      <c r="P28" s="501">
        <f t="shared" ref="P28:P42" si="10">+H29/H28</f>
        <v>0.99148433719433715</v>
      </c>
      <c r="Q28" s="504">
        <f t="shared" ref="Q28:Q40" si="11">+(O28*O28)/P28</f>
        <v>1.0085888021486655</v>
      </c>
    </row>
    <row r="29" spans="2:251" ht="27.6" customHeight="1">
      <c r="B29" s="508"/>
      <c r="C29" s="510"/>
      <c r="D29" s="279" t="s">
        <v>2</v>
      </c>
      <c r="E29" s="506"/>
      <c r="F29" s="283">
        <v>3</v>
      </c>
      <c r="G29" s="279" t="s">
        <v>11</v>
      </c>
      <c r="H29" s="244">
        <f t="shared" si="0"/>
        <v>154076666</v>
      </c>
      <c r="I29" s="256">
        <f>8506666+128450000</f>
        <v>136956666</v>
      </c>
      <c r="J29" s="261"/>
      <c r="K29" s="250"/>
      <c r="L29" s="258">
        <v>17120000</v>
      </c>
      <c r="M29" s="500"/>
      <c r="N29" s="500"/>
      <c r="O29" s="501"/>
      <c r="P29" s="501"/>
      <c r="Q29" s="504"/>
    </row>
    <row r="30" spans="2:251" ht="22.15" customHeight="1">
      <c r="B30" s="507" t="s">
        <v>125</v>
      </c>
      <c r="C30" s="509" t="s">
        <v>126</v>
      </c>
      <c r="D30" s="279" t="s">
        <v>3</v>
      </c>
      <c r="E30" s="497" t="s">
        <v>293</v>
      </c>
      <c r="F30" s="283">
        <v>1</v>
      </c>
      <c r="G30" s="279" t="s">
        <v>3</v>
      </c>
      <c r="H30" s="244">
        <f t="shared" si="0"/>
        <v>180000000</v>
      </c>
      <c r="I30" s="256">
        <v>5000000</v>
      </c>
      <c r="J30" s="260"/>
      <c r="K30" s="250"/>
      <c r="L30" s="257">
        <v>175000000</v>
      </c>
      <c r="M30" s="499">
        <v>45519</v>
      </c>
      <c r="N30" s="499">
        <v>45629</v>
      </c>
      <c r="O30" s="501">
        <f t="shared" si="9"/>
        <v>1</v>
      </c>
      <c r="P30" s="501">
        <f t="shared" si="10"/>
        <v>0.30513887777777776</v>
      </c>
      <c r="Q30" s="504">
        <f t="shared" si="11"/>
        <v>3.2771962959379626</v>
      </c>
    </row>
    <row r="31" spans="2:251" ht="24" customHeight="1">
      <c r="B31" s="508"/>
      <c r="C31" s="510"/>
      <c r="D31" s="279" t="s">
        <v>2</v>
      </c>
      <c r="E31" s="506"/>
      <c r="F31" s="283">
        <v>1</v>
      </c>
      <c r="G31" s="279" t="s">
        <v>11</v>
      </c>
      <c r="H31" s="244">
        <f t="shared" si="0"/>
        <v>54924998</v>
      </c>
      <c r="I31" s="258">
        <v>4000000</v>
      </c>
      <c r="J31" s="261"/>
      <c r="K31" s="259"/>
      <c r="L31" s="256">
        <v>50924998</v>
      </c>
      <c r="M31" s="500"/>
      <c r="N31" s="500"/>
      <c r="O31" s="501"/>
      <c r="P31" s="501"/>
      <c r="Q31" s="504"/>
    </row>
    <row r="32" spans="2:251" ht="23.45" customHeight="1">
      <c r="B32" s="508"/>
      <c r="C32" s="511" t="s">
        <v>127</v>
      </c>
      <c r="D32" s="279" t="s">
        <v>3</v>
      </c>
      <c r="E32" s="497" t="str">
        <f>+E30</f>
        <v>Número de informes</v>
      </c>
      <c r="F32" s="283">
        <v>1</v>
      </c>
      <c r="G32" s="279" t="s">
        <v>3</v>
      </c>
      <c r="H32" s="244">
        <f t="shared" si="0"/>
        <v>424231000</v>
      </c>
      <c r="I32" s="256">
        <v>194231000</v>
      </c>
      <c r="J32" s="256"/>
      <c r="K32" s="250"/>
      <c r="L32" s="257">
        <v>230000000</v>
      </c>
      <c r="M32" s="499">
        <v>45519</v>
      </c>
      <c r="N32" s="499">
        <v>45629</v>
      </c>
      <c r="O32" s="501">
        <f t="shared" si="9"/>
        <v>0</v>
      </c>
      <c r="P32" s="501">
        <f t="shared" si="10"/>
        <v>0.84592277320610709</v>
      </c>
      <c r="Q32" s="504">
        <f t="shared" si="11"/>
        <v>0</v>
      </c>
    </row>
    <row r="33" spans="2:18" ht="31.15" customHeight="1">
      <c r="B33" s="508"/>
      <c r="C33" s="512"/>
      <c r="D33" s="279" t="s">
        <v>2</v>
      </c>
      <c r="E33" s="506"/>
      <c r="F33" s="283"/>
      <c r="G33" s="279" t="s">
        <v>11</v>
      </c>
      <c r="H33" s="244">
        <f t="shared" si="0"/>
        <v>358866664</v>
      </c>
      <c r="I33" s="258">
        <f>19113333+174300000</f>
        <v>193413333</v>
      </c>
      <c r="J33" s="258"/>
      <c r="K33" s="250"/>
      <c r="L33" s="258">
        <v>165453331</v>
      </c>
      <c r="M33" s="500"/>
      <c r="N33" s="500"/>
      <c r="O33" s="501"/>
      <c r="P33" s="501"/>
      <c r="Q33" s="504"/>
    </row>
    <row r="34" spans="2:18" ht="28.9" customHeight="1">
      <c r="B34" s="508"/>
      <c r="C34" s="509" t="s">
        <v>128</v>
      </c>
      <c r="D34" s="279" t="s">
        <v>3</v>
      </c>
      <c r="E34" s="497" t="str">
        <f>+E32</f>
        <v>Número de informes</v>
      </c>
      <c r="F34" s="283">
        <v>1</v>
      </c>
      <c r="G34" s="279" t="s">
        <v>3</v>
      </c>
      <c r="H34" s="244">
        <f t="shared" si="0"/>
        <v>684539992</v>
      </c>
      <c r="I34" s="256">
        <v>276000000</v>
      </c>
      <c r="J34" s="256"/>
      <c r="K34" s="259"/>
      <c r="L34" s="257">
        <v>408539992</v>
      </c>
      <c r="M34" s="499">
        <v>45519</v>
      </c>
      <c r="N34" s="499">
        <v>45629</v>
      </c>
      <c r="O34" s="501">
        <f t="shared" si="9"/>
        <v>1</v>
      </c>
      <c r="P34" s="501">
        <f t="shared" si="10"/>
        <v>0.68337881565289171</v>
      </c>
      <c r="Q34" s="504">
        <f t="shared" si="11"/>
        <v>1.4633172364943918</v>
      </c>
    </row>
    <row r="35" spans="2:18" ht="24" customHeight="1">
      <c r="B35" s="513"/>
      <c r="C35" s="510"/>
      <c r="D35" s="279" t="s">
        <v>2</v>
      </c>
      <c r="E35" s="506"/>
      <c r="F35" s="283">
        <v>1</v>
      </c>
      <c r="G35" s="279" t="s">
        <v>11</v>
      </c>
      <c r="H35" s="244">
        <f>+I35+L35</f>
        <v>467800129</v>
      </c>
      <c r="I35" s="258">
        <f>86796665+188800000</f>
        <v>275596665</v>
      </c>
      <c r="J35" s="258"/>
      <c r="K35" s="259"/>
      <c r="L35" s="256">
        <v>192203464</v>
      </c>
      <c r="M35" s="500"/>
      <c r="N35" s="500"/>
      <c r="O35" s="501"/>
      <c r="P35" s="501"/>
      <c r="Q35" s="504"/>
    </row>
    <row r="36" spans="2:18" ht="28.9" customHeight="1">
      <c r="B36" s="507" t="s">
        <v>129</v>
      </c>
      <c r="C36" s="509" t="s">
        <v>130</v>
      </c>
      <c r="D36" s="279" t="s">
        <v>3</v>
      </c>
      <c r="E36" s="514" t="s">
        <v>299</v>
      </c>
      <c r="F36" s="283">
        <v>1</v>
      </c>
      <c r="G36" s="279" t="s">
        <v>3</v>
      </c>
      <c r="H36" s="244">
        <f>+I36+L36</f>
        <v>417689000</v>
      </c>
      <c r="I36" s="256">
        <v>132000000</v>
      </c>
      <c r="J36" s="260"/>
      <c r="K36" s="259"/>
      <c r="L36" s="256">
        <f>269689000+16000000</f>
        <v>285689000</v>
      </c>
      <c r="M36" s="499">
        <v>45519</v>
      </c>
      <c r="N36" s="499">
        <v>45629</v>
      </c>
      <c r="O36" s="501">
        <f t="shared" si="9"/>
        <v>1</v>
      </c>
      <c r="P36" s="501">
        <f t="shared" si="10"/>
        <v>0.35247117592275595</v>
      </c>
      <c r="Q36" s="504">
        <f t="shared" si="11"/>
        <v>2.8371114244506335</v>
      </c>
    </row>
    <row r="37" spans="2:18" ht="29.45" customHeight="1">
      <c r="B37" s="508"/>
      <c r="C37" s="510"/>
      <c r="D37" s="279" t="s">
        <v>2</v>
      </c>
      <c r="E37" s="515"/>
      <c r="F37" s="283">
        <v>1</v>
      </c>
      <c r="G37" s="279" t="s">
        <v>11</v>
      </c>
      <c r="H37" s="244">
        <f t="shared" ref="H37:H39" si="12">+I37+L37</f>
        <v>147223333</v>
      </c>
      <c r="I37" s="258">
        <f>15200000+116650000</f>
        <v>131850000</v>
      </c>
      <c r="J37" s="261"/>
      <c r="K37" s="250"/>
      <c r="L37" s="256">
        <v>15373333</v>
      </c>
      <c r="M37" s="500"/>
      <c r="N37" s="500"/>
      <c r="O37" s="501"/>
      <c r="P37" s="501"/>
      <c r="Q37" s="504"/>
    </row>
    <row r="38" spans="2:18" ht="29.45" customHeight="1">
      <c r="B38" s="508"/>
      <c r="C38" s="509" t="s">
        <v>131</v>
      </c>
      <c r="D38" s="279" t="s">
        <v>3</v>
      </c>
      <c r="E38" s="497" t="s">
        <v>300</v>
      </c>
      <c r="F38" s="283">
        <v>1</v>
      </c>
      <c r="G38" s="279" t="s">
        <v>3</v>
      </c>
      <c r="H38" s="244">
        <f t="shared" si="12"/>
        <v>47000000</v>
      </c>
      <c r="I38" s="256">
        <v>35000000</v>
      </c>
      <c r="J38" s="260"/>
      <c r="K38" s="256"/>
      <c r="L38" s="256">
        <v>12000000</v>
      </c>
      <c r="M38" s="499">
        <v>45519</v>
      </c>
      <c r="N38" s="499">
        <v>45629</v>
      </c>
      <c r="O38" s="501">
        <f t="shared" si="9"/>
        <v>1</v>
      </c>
      <c r="P38" s="501">
        <f t="shared" si="10"/>
        <v>0.95464536170212766</v>
      </c>
      <c r="Q38" s="504">
        <f t="shared" si="11"/>
        <v>1.0475094104233695</v>
      </c>
    </row>
    <row r="39" spans="2:18" ht="27.6" customHeight="1">
      <c r="B39" s="513"/>
      <c r="C39" s="510"/>
      <c r="D39" s="279" t="s">
        <v>2</v>
      </c>
      <c r="E39" s="506"/>
      <c r="F39" s="283">
        <v>1</v>
      </c>
      <c r="G39" s="279" t="s">
        <v>11</v>
      </c>
      <c r="H39" s="244">
        <f t="shared" si="12"/>
        <v>44868332</v>
      </c>
      <c r="I39" s="258">
        <v>33801666</v>
      </c>
      <c r="J39" s="261"/>
      <c r="K39" s="250"/>
      <c r="L39" s="256">
        <v>11066666</v>
      </c>
      <c r="M39" s="500"/>
      <c r="N39" s="500"/>
      <c r="O39" s="501"/>
      <c r="P39" s="501"/>
      <c r="Q39" s="504"/>
    </row>
    <row r="40" spans="2:18" ht="27.6" customHeight="1">
      <c r="B40" s="507" t="s">
        <v>132</v>
      </c>
      <c r="C40" s="511" t="s">
        <v>133</v>
      </c>
      <c r="D40" s="279" t="s">
        <v>3</v>
      </c>
      <c r="E40" s="497" t="s">
        <v>134</v>
      </c>
      <c r="F40" s="283">
        <v>20</v>
      </c>
      <c r="G40" s="279" t="s">
        <v>3</v>
      </c>
      <c r="H40" s="244">
        <f>+I40+L40</f>
        <v>1524456944</v>
      </c>
      <c r="I40" s="260"/>
      <c r="J40" s="260"/>
      <c r="K40" s="250"/>
      <c r="L40" s="256">
        <f>1239556946+284899998</f>
        <v>1524456944</v>
      </c>
      <c r="M40" s="499">
        <v>45519</v>
      </c>
      <c r="N40" s="499">
        <v>45629</v>
      </c>
      <c r="O40" s="501">
        <f t="shared" si="9"/>
        <v>1</v>
      </c>
      <c r="P40" s="501">
        <f t="shared" si="10"/>
        <v>0.99421914142299317</v>
      </c>
      <c r="Q40" s="504">
        <f t="shared" si="11"/>
        <v>1.0058144712127881</v>
      </c>
    </row>
    <row r="41" spans="2:18" ht="23.45" customHeight="1">
      <c r="B41" s="508"/>
      <c r="C41" s="512"/>
      <c r="D41" s="279" t="s">
        <v>2</v>
      </c>
      <c r="E41" s="506"/>
      <c r="F41" s="283">
        <v>20</v>
      </c>
      <c r="G41" s="279" t="s">
        <v>11</v>
      </c>
      <c r="H41" s="244">
        <f>+I41+L41</f>
        <v>1515644274</v>
      </c>
      <c r="I41" s="261"/>
      <c r="J41" s="261"/>
      <c r="K41" s="250"/>
      <c r="L41" s="258">
        <f>782502753+448241523+284899998</f>
        <v>1515644274</v>
      </c>
      <c r="M41" s="500"/>
      <c r="N41" s="500"/>
      <c r="O41" s="501"/>
      <c r="P41" s="501"/>
      <c r="Q41" s="504"/>
    </row>
    <row r="42" spans="2:18" ht="32.450000000000003" customHeight="1">
      <c r="B42" s="516" t="s">
        <v>135</v>
      </c>
      <c r="C42" s="516" t="s">
        <v>136</v>
      </c>
      <c r="D42" s="279" t="s">
        <v>3</v>
      </c>
      <c r="E42" s="511" t="s">
        <v>137</v>
      </c>
      <c r="F42" s="283">
        <v>10</v>
      </c>
      <c r="G42" s="279" t="s">
        <v>3</v>
      </c>
      <c r="H42" s="244">
        <f>+I42+L42</f>
        <v>1500000000</v>
      </c>
      <c r="I42" s="260"/>
      <c r="J42" s="260"/>
      <c r="K42" s="250"/>
      <c r="L42" s="256">
        <v>1500000000</v>
      </c>
      <c r="M42" s="499">
        <v>45519</v>
      </c>
      <c r="N42" s="499">
        <v>45629</v>
      </c>
      <c r="O42" s="501">
        <f t="shared" si="9"/>
        <v>0</v>
      </c>
      <c r="P42" s="501">
        <f t="shared" si="10"/>
        <v>0</v>
      </c>
      <c r="Q42" s="504">
        <v>0</v>
      </c>
    </row>
    <row r="43" spans="2:18" ht="30" customHeight="1">
      <c r="B43" s="517"/>
      <c r="C43" s="517"/>
      <c r="D43" s="279" t="s">
        <v>2</v>
      </c>
      <c r="E43" s="512"/>
      <c r="F43" s="284"/>
      <c r="G43" s="279" t="s">
        <v>11</v>
      </c>
      <c r="H43" s="244"/>
      <c r="I43" s="261"/>
      <c r="J43" s="261"/>
      <c r="K43" s="250"/>
      <c r="L43" s="261"/>
      <c r="M43" s="500"/>
      <c r="N43" s="500"/>
      <c r="O43" s="501"/>
      <c r="P43" s="501"/>
      <c r="Q43" s="504"/>
    </row>
    <row r="44" spans="2:18" ht="23.45" customHeight="1">
      <c r="B44" s="347"/>
      <c r="C44" s="527" t="s">
        <v>99</v>
      </c>
      <c r="D44" s="196" t="s">
        <v>3</v>
      </c>
      <c r="E44" s="528"/>
      <c r="F44" s="263"/>
      <c r="G44" s="196" t="s">
        <v>3</v>
      </c>
      <c r="H44" s="264">
        <f>+H20+H22+H24+H26+H28+H30+H32+H34+H36+H38+H40+H42</f>
        <v>16976519616</v>
      </c>
      <c r="I44" s="264">
        <f>+I20+I22+I24+I26+I28+I30+I32+I34+I36+I38+I40+I42</f>
        <v>1453243331</v>
      </c>
      <c r="J44" s="264">
        <f t="shared" ref="J44:K44" si="13">+J20+J22+J24+J26+J28+J30+J32+J34+J36+J38+J40+J42</f>
        <v>0</v>
      </c>
      <c r="K44" s="264">
        <f t="shared" si="13"/>
        <v>0</v>
      </c>
      <c r="L44" s="264">
        <f>+L20+L22+L24+L28+L30+L32+L34+L36+L38+L40+L42</f>
        <v>15523276285</v>
      </c>
      <c r="M44" s="51">
        <v>15205776287</v>
      </c>
      <c r="N44" s="265"/>
      <c r="O44" s="530"/>
      <c r="P44" s="530"/>
      <c r="Q44" s="347"/>
    </row>
    <row r="45" spans="2:18" ht="25.9" customHeight="1">
      <c r="B45" s="347"/>
      <c r="C45" s="527"/>
      <c r="D45" s="196" t="s">
        <v>2</v>
      </c>
      <c r="E45" s="529"/>
      <c r="F45" s="262"/>
      <c r="G45" s="196" t="s">
        <v>11</v>
      </c>
      <c r="H45" s="264">
        <f>+H21+H23+H25+H27+H29+H31+H33+H35+H37+H39+H41+H43</f>
        <v>11017755796</v>
      </c>
      <c r="I45" s="264">
        <f t="shared" ref="I45:L45" si="14">+I21+I23+I25+I27+I29+I31+I33+I35+I37+I39+I41+I43</f>
        <v>1446716662</v>
      </c>
      <c r="J45" s="264">
        <f t="shared" si="14"/>
        <v>0</v>
      </c>
      <c r="K45" s="264">
        <f t="shared" si="14"/>
        <v>0</v>
      </c>
      <c r="L45" s="264">
        <f t="shared" si="14"/>
        <v>9571039134</v>
      </c>
      <c r="M45" s="253"/>
      <c r="N45" s="265"/>
      <c r="O45" s="530"/>
      <c r="P45" s="530"/>
      <c r="Q45" s="347"/>
    </row>
    <row r="46" spans="2:18">
      <c r="D46" s="54"/>
      <c r="H46" s="266"/>
      <c r="I46" s="267"/>
      <c r="J46" s="268"/>
      <c r="K46" s="268"/>
      <c r="L46" s="268"/>
      <c r="M46" s="269"/>
      <c r="N46" s="269"/>
      <c r="O46" s="56"/>
      <c r="P46" s="270"/>
      <c r="Q46" s="271"/>
      <c r="R46" s="270"/>
    </row>
    <row r="47" spans="2:18" ht="41.45" customHeight="1">
      <c r="B47" s="518" t="s">
        <v>10</v>
      </c>
      <c r="C47" s="518"/>
      <c r="D47" s="519" t="s">
        <v>9</v>
      </c>
      <c r="E47" s="519"/>
      <c r="F47" s="519"/>
      <c r="G47" s="519"/>
      <c r="H47" s="519"/>
      <c r="I47" s="519"/>
      <c r="J47" s="272" t="s">
        <v>8</v>
      </c>
      <c r="K47" s="519" t="s">
        <v>7</v>
      </c>
      <c r="L47" s="519"/>
      <c r="M47" s="520" t="s">
        <v>138</v>
      </c>
      <c r="N47" s="521"/>
      <c r="O47" s="521"/>
      <c r="P47" s="521"/>
      <c r="Q47" s="521"/>
    </row>
    <row r="48" spans="2:18" ht="19.149999999999999" customHeight="1">
      <c r="B48" s="522" t="s">
        <v>139</v>
      </c>
      <c r="C48" s="523"/>
      <c r="D48" s="393" t="s">
        <v>140</v>
      </c>
      <c r="E48" s="394"/>
      <c r="F48" s="394"/>
      <c r="G48" s="394"/>
      <c r="H48" s="394"/>
      <c r="I48" s="395"/>
      <c r="J48" s="526" t="s">
        <v>141</v>
      </c>
      <c r="K48" s="206" t="s">
        <v>3</v>
      </c>
      <c r="L48" s="273">
        <v>9</v>
      </c>
      <c r="M48" s="340" t="s">
        <v>142</v>
      </c>
      <c r="N48" s="340"/>
      <c r="O48" s="340"/>
      <c r="P48" s="340"/>
      <c r="Q48" s="340"/>
    </row>
    <row r="49" spans="2:53" ht="30.6" customHeight="1">
      <c r="B49" s="524"/>
      <c r="C49" s="525"/>
      <c r="D49" s="399"/>
      <c r="E49" s="400"/>
      <c r="F49" s="400"/>
      <c r="G49" s="400"/>
      <c r="H49" s="400"/>
      <c r="I49" s="401"/>
      <c r="J49" s="526"/>
      <c r="K49" s="206" t="s">
        <v>2</v>
      </c>
      <c r="L49" s="274"/>
      <c r="M49" s="340"/>
      <c r="N49" s="340"/>
      <c r="O49" s="340"/>
      <c r="P49" s="340"/>
      <c r="Q49" s="340"/>
    </row>
    <row r="50" spans="2:53" ht="18.75" customHeight="1">
      <c r="B50" s="531" t="s">
        <v>143</v>
      </c>
      <c r="C50" s="532"/>
      <c r="D50" s="464" t="s">
        <v>144</v>
      </c>
      <c r="E50" s="465"/>
      <c r="F50" s="465"/>
      <c r="G50" s="465"/>
      <c r="H50" s="465"/>
      <c r="I50" s="466"/>
      <c r="J50" s="526" t="s">
        <v>145</v>
      </c>
      <c r="K50" s="206" t="s">
        <v>3</v>
      </c>
      <c r="L50" s="275">
        <v>100000</v>
      </c>
      <c r="M50" s="341" t="s">
        <v>106</v>
      </c>
      <c r="N50" s="341"/>
      <c r="O50" s="341"/>
      <c r="P50" s="341"/>
      <c r="Q50" s="341"/>
    </row>
    <row r="51" spans="2:53" ht="64.150000000000006" customHeight="1">
      <c r="B51" s="533"/>
      <c r="C51" s="534"/>
      <c r="D51" s="467"/>
      <c r="E51" s="468"/>
      <c r="F51" s="468"/>
      <c r="G51" s="468"/>
      <c r="H51" s="468"/>
      <c r="I51" s="469"/>
      <c r="J51" s="526"/>
      <c r="K51" s="206" t="s">
        <v>2</v>
      </c>
      <c r="L51" s="274"/>
      <c r="M51" s="341"/>
      <c r="N51" s="341"/>
      <c r="O51" s="341"/>
      <c r="P51" s="341"/>
      <c r="Q51" s="341"/>
    </row>
    <row r="52" spans="2:53" ht="15.6" customHeight="1">
      <c r="B52" s="531" t="s">
        <v>143</v>
      </c>
      <c r="C52" s="532"/>
      <c r="D52" s="464" t="s">
        <v>146</v>
      </c>
      <c r="E52" s="465"/>
      <c r="F52" s="465"/>
      <c r="G52" s="465"/>
      <c r="H52" s="465"/>
      <c r="I52" s="466"/>
      <c r="J52" s="526" t="s">
        <v>145</v>
      </c>
      <c r="K52" s="206" t="s">
        <v>3</v>
      </c>
      <c r="L52" s="275">
        <v>100000</v>
      </c>
      <c r="M52" s="522" t="s">
        <v>152</v>
      </c>
      <c r="N52" s="535"/>
      <c r="O52" s="535"/>
      <c r="P52" s="535"/>
      <c r="Q52" s="523"/>
    </row>
    <row r="53" spans="2:53" ht="15">
      <c r="B53" s="533"/>
      <c r="C53" s="534"/>
      <c r="D53" s="467"/>
      <c r="E53" s="468"/>
      <c r="F53" s="468"/>
      <c r="G53" s="468"/>
      <c r="H53" s="468"/>
      <c r="I53" s="469"/>
      <c r="J53" s="526"/>
      <c r="K53" s="206" t="s">
        <v>2</v>
      </c>
      <c r="L53" s="274"/>
      <c r="M53" s="536"/>
      <c r="N53" s="537"/>
      <c r="O53" s="537"/>
      <c r="P53" s="537"/>
      <c r="Q53" s="538"/>
    </row>
    <row r="54" spans="2:53" ht="15">
      <c r="B54" s="531" t="s">
        <v>147</v>
      </c>
      <c r="C54" s="532"/>
      <c r="D54" s="464" t="s">
        <v>148</v>
      </c>
      <c r="E54" s="465"/>
      <c r="F54" s="465"/>
      <c r="G54" s="465"/>
      <c r="H54" s="465"/>
      <c r="I54" s="466"/>
      <c r="J54" s="526" t="s">
        <v>141</v>
      </c>
      <c r="K54" s="206" t="s">
        <v>3</v>
      </c>
      <c r="L54" s="275">
        <v>500</v>
      </c>
      <c r="M54" s="536"/>
      <c r="N54" s="537"/>
      <c r="O54" s="537"/>
      <c r="P54" s="537"/>
      <c r="Q54" s="538"/>
    </row>
    <row r="55" spans="2:53" ht="15">
      <c r="B55" s="533"/>
      <c r="C55" s="534"/>
      <c r="D55" s="467"/>
      <c r="E55" s="468"/>
      <c r="F55" s="468"/>
      <c r="G55" s="468"/>
      <c r="H55" s="468"/>
      <c r="I55" s="469"/>
      <c r="J55" s="526"/>
      <c r="K55" s="206" t="s">
        <v>2</v>
      </c>
      <c r="L55" s="274"/>
      <c r="M55" s="524"/>
      <c r="N55" s="539"/>
      <c r="O55" s="539"/>
      <c r="P55" s="539"/>
      <c r="Q55" s="525"/>
    </row>
    <row r="56" spans="2:53" ht="15">
      <c r="B56" s="531" t="s">
        <v>149</v>
      </c>
      <c r="C56" s="532"/>
      <c r="D56" s="393" t="s">
        <v>150</v>
      </c>
      <c r="E56" s="394"/>
      <c r="F56" s="394"/>
      <c r="G56" s="394"/>
      <c r="H56" s="394"/>
      <c r="I56" s="395"/>
      <c r="J56" s="526" t="s">
        <v>145</v>
      </c>
      <c r="K56" s="206" t="s">
        <v>3</v>
      </c>
      <c r="L56" s="275">
        <v>19000</v>
      </c>
      <c r="M56" s="531" t="s">
        <v>0</v>
      </c>
      <c r="N56" s="540"/>
      <c r="O56" s="540"/>
      <c r="P56" s="540"/>
      <c r="Q56" s="532"/>
    </row>
    <row r="57" spans="2:53" ht="39" customHeight="1">
      <c r="B57" s="533"/>
      <c r="C57" s="534"/>
      <c r="D57" s="399"/>
      <c r="E57" s="400"/>
      <c r="F57" s="400"/>
      <c r="G57" s="400"/>
      <c r="H57" s="400"/>
      <c r="I57" s="401"/>
      <c r="J57" s="526"/>
      <c r="K57" s="206" t="s">
        <v>2</v>
      </c>
      <c r="L57" s="274"/>
      <c r="M57" s="541"/>
      <c r="N57" s="542"/>
      <c r="O57" s="542"/>
      <c r="P57" s="542"/>
      <c r="Q57" s="543"/>
    </row>
    <row r="58" spans="2:53" ht="15">
      <c r="B58" s="531" t="s">
        <v>147</v>
      </c>
      <c r="C58" s="532"/>
      <c r="D58" s="393" t="s">
        <v>151</v>
      </c>
      <c r="E58" s="394"/>
      <c r="F58" s="394"/>
      <c r="G58" s="394"/>
      <c r="H58" s="394"/>
      <c r="I58" s="395"/>
      <c r="J58" s="526" t="s">
        <v>141</v>
      </c>
      <c r="K58" s="206" t="s">
        <v>3</v>
      </c>
      <c r="L58" s="275">
        <v>500</v>
      </c>
      <c r="M58" s="541"/>
      <c r="N58" s="542"/>
      <c r="O58" s="542"/>
      <c r="P58" s="542"/>
      <c r="Q58" s="543"/>
    </row>
    <row r="59" spans="2:53" ht="15">
      <c r="B59" s="533"/>
      <c r="C59" s="534"/>
      <c r="D59" s="399"/>
      <c r="E59" s="400"/>
      <c r="F59" s="400"/>
      <c r="G59" s="400"/>
      <c r="H59" s="400"/>
      <c r="I59" s="401"/>
      <c r="J59" s="526"/>
      <c r="K59" s="206" t="s">
        <v>2</v>
      </c>
      <c r="L59" s="274"/>
      <c r="M59" s="541"/>
      <c r="N59" s="542"/>
      <c r="O59" s="542"/>
      <c r="P59" s="542"/>
      <c r="Q59" s="543"/>
    </row>
    <row r="60" spans="2:53" ht="15" customHeight="1">
      <c r="B60" s="522" t="s">
        <v>153</v>
      </c>
      <c r="C60" s="545"/>
      <c r="D60" s="545"/>
      <c r="E60" s="545"/>
      <c r="F60" s="545"/>
      <c r="G60" s="545"/>
      <c r="H60" s="545"/>
      <c r="I60" s="545"/>
      <c r="J60" s="545"/>
      <c r="K60" s="545"/>
      <c r="L60" s="546"/>
      <c r="M60" s="541"/>
      <c r="N60" s="542"/>
      <c r="O60" s="542"/>
      <c r="P60" s="542"/>
      <c r="Q60" s="543"/>
    </row>
    <row r="61" spans="2:53" ht="44.45" customHeight="1">
      <c r="B61" s="547"/>
      <c r="C61" s="548"/>
      <c r="D61" s="548"/>
      <c r="E61" s="548"/>
      <c r="F61" s="548"/>
      <c r="G61" s="548"/>
      <c r="H61" s="548"/>
      <c r="I61" s="548"/>
      <c r="J61" s="548"/>
      <c r="K61" s="548"/>
      <c r="L61" s="549"/>
      <c r="M61" s="533"/>
      <c r="N61" s="544"/>
      <c r="O61" s="544"/>
      <c r="P61" s="544"/>
      <c r="Q61" s="534"/>
    </row>
    <row r="62" spans="2:53">
      <c r="M62" s="276"/>
      <c r="N62" s="276"/>
    </row>
    <row r="63" spans="2:53" ht="15">
      <c r="D63" s="24">
        <v>3626666</v>
      </c>
      <c r="R63" s="277"/>
      <c r="S63" s="277"/>
      <c r="T63" s="277"/>
      <c r="U63" s="277"/>
      <c r="V63" s="277"/>
      <c r="W63" s="277"/>
      <c r="X63" s="277"/>
      <c r="Y63" s="277"/>
      <c r="Z63" s="277"/>
      <c r="AA63" s="277"/>
      <c r="AB63" s="277"/>
      <c r="AC63" s="277"/>
      <c r="AD63" s="277"/>
      <c r="AE63" s="277"/>
      <c r="AF63" s="277"/>
      <c r="AG63" s="277"/>
      <c r="AH63" s="277"/>
      <c r="AI63" s="277"/>
      <c r="AJ63" s="277"/>
      <c r="AK63" s="277"/>
      <c r="AL63" s="277"/>
      <c r="AM63" s="277"/>
      <c r="AN63" s="277"/>
      <c r="AO63" s="277"/>
      <c r="AP63" s="277"/>
      <c r="AQ63" s="277"/>
      <c r="AR63" s="277"/>
      <c r="AS63" s="277"/>
      <c r="AT63" s="277"/>
      <c r="AU63" s="277"/>
      <c r="AV63" s="277"/>
      <c r="AW63" s="277"/>
      <c r="AX63" s="277"/>
      <c r="AY63" s="277"/>
      <c r="AZ63" s="277"/>
      <c r="BA63" s="277"/>
    </row>
    <row r="64" spans="2:53" ht="15">
      <c r="G64" s="278">
        <v>100000000</v>
      </c>
      <c r="H64" s="219" t="s">
        <v>301</v>
      </c>
      <c r="R64" s="277"/>
      <c r="S64" s="277"/>
      <c r="T64" s="277"/>
      <c r="U64" s="277"/>
      <c r="V64" s="277"/>
      <c r="W64" s="277"/>
      <c r="X64" s="277"/>
      <c r="Y64" s="277"/>
      <c r="Z64" s="277"/>
      <c r="AA64" s="277"/>
      <c r="AB64" s="277"/>
      <c r="AC64" s="277"/>
      <c r="AD64" s="277"/>
      <c r="AE64" s="277"/>
      <c r="AF64" s="277"/>
      <c r="AG64" s="277"/>
      <c r="AH64" s="277"/>
      <c r="AI64" s="277"/>
      <c r="AJ64" s="277"/>
      <c r="AK64" s="277"/>
      <c r="AL64" s="277"/>
      <c r="AM64" s="277"/>
      <c r="AN64" s="277"/>
      <c r="AO64" s="277"/>
      <c r="AP64" s="277"/>
      <c r="AQ64" s="277"/>
      <c r="AR64" s="277"/>
      <c r="AS64" s="277"/>
      <c r="AT64" s="277"/>
      <c r="AU64" s="277"/>
      <c r="AV64" s="277"/>
      <c r="AW64" s="277"/>
      <c r="AX64" s="277"/>
      <c r="AY64" s="277"/>
      <c r="AZ64" s="277"/>
      <c r="BA64" s="277"/>
    </row>
    <row r="65" spans="18:53" ht="15">
      <c r="R65" s="277"/>
      <c r="S65" s="277"/>
      <c r="T65" s="277"/>
      <c r="U65" s="277"/>
      <c r="V65" s="277"/>
      <c r="W65" s="277"/>
      <c r="X65" s="277"/>
      <c r="Y65" s="277"/>
      <c r="Z65" s="277"/>
      <c r="AA65" s="277"/>
      <c r="AB65" s="277"/>
      <c r="AC65" s="277"/>
      <c r="AD65" s="277"/>
      <c r="AE65" s="277"/>
      <c r="AF65" s="277"/>
      <c r="AG65" s="277"/>
      <c r="AH65" s="277"/>
      <c r="AI65" s="277"/>
      <c r="AJ65" s="277"/>
      <c r="AK65" s="277"/>
      <c r="AL65" s="277"/>
      <c r="AM65" s="277"/>
      <c r="AN65" s="277"/>
      <c r="AO65" s="277"/>
      <c r="AP65" s="277"/>
      <c r="AQ65" s="277"/>
      <c r="AR65" s="277"/>
      <c r="AS65" s="277"/>
      <c r="AT65" s="277"/>
      <c r="AU65" s="277"/>
      <c r="AV65" s="277"/>
      <c r="AW65" s="277"/>
      <c r="AX65" s="277"/>
      <c r="AY65" s="277"/>
      <c r="AZ65" s="277"/>
      <c r="BA65" s="277"/>
    </row>
    <row r="66" spans="18:53" ht="15">
      <c r="R66" s="277"/>
      <c r="S66" s="277"/>
      <c r="T66" s="277"/>
      <c r="U66" s="277"/>
      <c r="V66" s="277"/>
      <c r="W66" s="277"/>
      <c r="X66" s="277"/>
      <c r="Y66" s="277"/>
      <c r="Z66" s="277"/>
      <c r="AA66" s="277"/>
      <c r="AB66" s="277"/>
      <c r="AC66" s="277"/>
      <c r="AD66" s="277"/>
      <c r="AE66" s="277"/>
      <c r="AF66" s="277"/>
      <c r="AG66" s="277"/>
      <c r="AH66" s="277"/>
      <c r="AI66" s="277"/>
      <c r="AJ66" s="277"/>
      <c r="AK66" s="277"/>
      <c r="AL66" s="277"/>
      <c r="AM66" s="277"/>
      <c r="AN66" s="277"/>
      <c r="AO66" s="277"/>
      <c r="AP66" s="277"/>
      <c r="AQ66" s="277"/>
      <c r="AR66" s="277"/>
      <c r="AS66" s="277"/>
      <c r="AT66" s="277"/>
      <c r="AU66" s="277"/>
      <c r="AV66" s="277"/>
      <c r="AW66" s="277"/>
      <c r="AX66" s="277"/>
      <c r="AY66" s="277"/>
      <c r="AZ66" s="277"/>
      <c r="BA66" s="277"/>
    </row>
    <row r="67" spans="18:53" ht="15">
      <c r="R67" s="277"/>
      <c r="S67" s="277"/>
      <c r="T67" s="277"/>
      <c r="U67" s="277"/>
      <c r="V67" s="277"/>
      <c r="W67" s="277"/>
      <c r="X67" s="277"/>
      <c r="Y67" s="277"/>
      <c r="Z67" s="277"/>
      <c r="AA67" s="277"/>
      <c r="AB67" s="277"/>
      <c r="AC67" s="277"/>
      <c r="AD67" s="277"/>
      <c r="AE67" s="277"/>
      <c r="AF67" s="277"/>
      <c r="AG67" s="277"/>
      <c r="AH67" s="277"/>
      <c r="AI67" s="277"/>
      <c r="AJ67" s="277"/>
      <c r="AK67" s="277"/>
      <c r="AL67" s="277"/>
      <c r="AM67" s="277"/>
      <c r="AN67" s="277"/>
      <c r="AO67" s="277"/>
      <c r="AP67" s="277"/>
      <c r="AQ67" s="277"/>
      <c r="AR67" s="277"/>
      <c r="AS67" s="277"/>
      <c r="AT67" s="277"/>
      <c r="AU67" s="277"/>
      <c r="AV67" s="277"/>
      <c r="AW67" s="277"/>
      <c r="AX67" s="277"/>
      <c r="AY67" s="277"/>
      <c r="AZ67" s="277"/>
      <c r="BA67" s="277"/>
    </row>
    <row r="68" spans="18:53" ht="15">
      <c r="R68" s="277"/>
      <c r="S68" s="277"/>
      <c r="T68" s="277"/>
      <c r="U68" s="277"/>
      <c r="V68" s="277"/>
      <c r="W68" s="277"/>
      <c r="X68" s="277"/>
      <c r="Y68" s="277"/>
      <c r="Z68" s="277"/>
      <c r="AA68" s="277"/>
      <c r="AB68" s="277"/>
      <c r="AC68" s="277"/>
      <c r="AD68" s="277"/>
      <c r="AE68" s="277"/>
      <c r="AF68" s="277"/>
      <c r="AG68" s="277"/>
      <c r="AH68" s="277"/>
      <c r="AI68" s="277"/>
      <c r="AJ68" s="277"/>
      <c r="AK68" s="277"/>
      <c r="AL68" s="277"/>
      <c r="AM68" s="277"/>
      <c r="AN68" s="277"/>
      <c r="AO68" s="277"/>
      <c r="AP68" s="277"/>
      <c r="AQ68" s="277"/>
      <c r="AR68" s="277"/>
      <c r="AS68" s="277"/>
      <c r="AT68" s="277"/>
      <c r="AU68" s="277"/>
      <c r="AV68" s="277"/>
      <c r="AW68" s="277"/>
      <c r="AX68" s="277"/>
      <c r="AY68" s="277"/>
      <c r="AZ68" s="277"/>
      <c r="BA68" s="277"/>
    </row>
    <row r="69" spans="18:53" ht="15">
      <c r="R69" s="277"/>
      <c r="S69" s="277"/>
      <c r="T69" s="277"/>
      <c r="U69" s="277"/>
      <c r="V69" s="277"/>
      <c r="W69" s="277"/>
      <c r="X69" s="277"/>
      <c r="Y69" s="277"/>
      <c r="Z69" s="277"/>
      <c r="AA69" s="277"/>
      <c r="AB69" s="277"/>
      <c r="AC69" s="277"/>
      <c r="AD69" s="277"/>
      <c r="AE69" s="277"/>
      <c r="AF69" s="277"/>
      <c r="AG69" s="277"/>
      <c r="AH69" s="277"/>
      <c r="AI69" s="277"/>
      <c r="AJ69" s="277"/>
      <c r="AK69" s="277"/>
      <c r="AL69" s="277"/>
      <c r="AM69" s="277"/>
      <c r="AN69" s="277"/>
      <c r="AO69" s="277"/>
      <c r="AP69" s="277"/>
      <c r="AQ69" s="277"/>
      <c r="AR69" s="277"/>
      <c r="AS69" s="277"/>
      <c r="AT69" s="277"/>
      <c r="AU69" s="277"/>
      <c r="AV69" s="277"/>
      <c r="AW69" s="277"/>
      <c r="AX69" s="277"/>
      <c r="AY69" s="277"/>
      <c r="AZ69" s="277"/>
      <c r="BA69" s="277"/>
    </row>
    <row r="70" spans="18:53" ht="15">
      <c r="R70" s="277"/>
      <c r="S70" s="277"/>
      <c r="T70" s="277"/>
      <c r="U70" s="277"/>
      <c r="V70" s="277"/>
      <c r="W70" s="277"/>
      <c r="X70" s="277"/>
      <c r="Y70" s="277"/>
      <c r="Z70" s="277"/>
      <c r="AA70" s="277"/>
      <c r="AB70" s="277"/>
      <c r="AC70" s="277"/>
      <c r="AD70" s="277"/>
      <c r="AE70" s="277"/>
      <c r="AF70" s="277"/>
      <c r="AG70" s="277"/>
      <c r="AH70" s="277"/>
      <c r="AI70" s="277"/>
      <c r="AJ70" s="277"/>
      <c r="AK70" s="277"/>
      <c r="AL70" s="277"/>
      <c r="AM70" s="277"/>
      <c r="AN70" s="277"/>
      <c r="AO70" s="277"/>
      <c r="AP70" s="277"/>
      <c r="AQ70" s="277"/>
      <c r="AR70" s="277"/>
      <c r="AS70" s="277"/>
      <c r="AT70" s="277"/>
      <c r="AU70" s="277"/>
      <c r="AV70" s="277"/>
      <c r="AW70" s="277"/>
      <c r="AX70" s="277"/>
      <c r="AY70" s="277"/>
      <c r="AZ70" s="277"/>
      <c r="BA70" s="277"/>
    </row>
    <row r="71" spans="18:53" ht="15">
      <c r="R71" s="277"/>
      <c r="S71" s="277"/>
      <c r="T71" s="277"/>
      <c r="U71" s="277"/>
      <c r="V71" s="277"/>
      <c r="W71" s="277"/>
      <c r="X71" s="277"/>
      <c r="Y71" s="277"/>
      <c r="Z71" s="277"/>
      <c r="AA71" s="277"/>
      <c r="AB71" s="277"/>
      <c r="AC71" s="277"/>
      <c r="AD71" s="277"/>
      <c r="AE71" s="277"/>
      <c r="AF71" s="277"/>
      <c r="AG71" s="277"/>
      <c r="AH71" s="277"/>
      <c r="AI71" s="277"/>
      <c r="AJ71" s="277"/>
      <c r="AK71" s="277"/>
      <c r="AL71" s="277"/>
      <c r="AM71" s="277"/>
      <c r="AN71" s="277"/>
      <c r="AO71" s="277"/>
      <c r="AP71" s="277"/>
      <c r="AQ71" s="277"/>
      <c r="AR71" s="277"/>
      <c r="AS71" s="277"/>
      <c r="AT71" s="277"/>
      <c r="AU71" s="277"/>
      <c r="AV71" s="277"/>
      <c r="AW71" s="277"/>
      <c r="AX71" s="277"/>
      <c r="AY71" s="277"/>
      <c r="AZ71" s="277"/>
      <c r="BA71" s="277"/>
    </row>
    <row r="72" spans="18:53" ht="15">
      <c r="R72" s="277"/>
      <c r="S72" s="277"/>
      <c r="T72" s="277"/>
      <c r="U72" s="277"/>
      <c r="V72" s="277"/>
      <c r="W72" s="277"/>
      <c r="X72" s="277"/>
      <c r="Y72" s="277"/>
      <c r="Z72" s="277"/>
      <c r="AA72" s="277"/>
      <c r="AB72" s="277"/>
      <c r="AC72" s="277"/>
      <c r="AD72" s="277"/>
      <c r="AE72" s="277"/>
      <c r="AF72" s="277"/>
      <c r="AG72" s="277"/>
      <c r="AH72" s="277"/>
      <c r="AI72" s="277"/>
      <c r="AJ72" s="277"/>
      <c r="AK72" s="277"/>
      <c r="AL72" s="277"/>
      <c r="AM72" s="277"/>
      <c r="AN72" s="277"/>
      <c r="AO72" s="277"/>
      <c r="AP72" s="277"/>
      <c r="AQ72" s="277"/>
      <c r="AR72" s="277"/>
      <c r="AS72" s="277"/>
      <c r="AT72" s="277"/>
      <c r="AU72" s="277"/>
      <c r="AV72" s="277"/>
      <c r="AW72" s="277"/>
      <c r="AX72" s="277"/>
      <c r="AY72" s="277"/>
      <c r="AZ72" s="277"/>
      <c r="BA72" s="277"/>
    </row>
    <row r="73" spans="18:53" ht="15">
      <c r="R73" s="277"/>
      <c r="S73" s="277"/>
      <c r="T73" s="277"/>
      <c r="U73" s="277"/>
      <c r="V73" s="277"/>
      <c r="W73" s="277"/>
      <c r="X73" s="277"/>
      <c r="Y73" s="277"/>
      <c r="Z73" s="277"/>
      <c r="AA73" s="277"/>
      <c r="AB73" s="277"/>
      <c r="AC73" s="277"/>
      <c r="AD73" s="277"/>
      <c r="AE73" s="277"/>
      <c r="AF73" s="277"/>
      <c r="AG73" s="277"/>
      <c r="AH73" s="277"/>
      <c r="AI73" s="277"/>
      <c r="AJ73" s="277"/>
      <c r="AK73" s="277"/>
      <c r="AL73" s="277"/>
      <c r="AM73" s="277"/>
      <c r="AN73" s="277"/>
      <c r="AO73" s="277"/>
      <c r="AP73" s="277"/>
      <c r="AQ73" s="277"/>
      <c r="AR73" s="277"/>
      <c r="AS73" s="277"/>
      <c r="AT73" s="277"/>
      <c r="AU73" s="277"/>
      <c r="AV73" s="277"/>
      <c r="AW73" s="277"/>
      <c r="AX73" s="277"/>
      <c r="AY73" s="277"/>
      <c r="AZ73" s="277"/>
      <c r="BA73" s="277"/>
    </row>
    <row r="74" spans="18:53" ht="15">
      <c r="R74" s="277"/>
      <c r="S74" s="277"/>
      <c r="T74" s="277"/>
      <c r="U74" s="277"/>
      <c r="V74" s="277"/>
      <c r="W74" s="277"/>
      <c r="X74" s="277"/>
      <c r="Y74" s="277"/>
      <c r="Z74" s="277"/>
      <c r="AA74" s="277"/>
      <c r="AB74" s="277"/>
      <c r="AC74" s="277"/>
      <c r="AD74" s="277"/>
      <c r="AE74" s="277"/>
      <c r="AF74" s="277"/>
      <c r="AG74" s="277"/>
      <c r="AH74" s="277"/>
      <c r="AI74" s="277"/>
      <c r="AJ74" s="277"/>
      <c r="AK74" s="277"/>
      <c r="AL74" s="277"/>
      <c r="AM74" s="277"/>
      <c r="AN74" s="277"/>
      <c r="AO74" s="277"/>
      <c r="AP74" s="277"/>
      <c r="AQ74" s="277"/>
      <c r="AR74" s="277"/>
      <c r="AS74" s="277"/>
      <c r="AT74" s="277"/>
      <c r="AU74" s="277"/>
      <c r="AV74" s="277"/>
      <c r="AW74" s="277"/>
      <c r="AX74" s="277"/>
      <c r="AY74" s="277"/>
      <c r="AZ74" s="277"/>
      <c r="BA74" s="277"/>
    </row>
    <row r="75" spans="18:53" ht="15">
      <c r="R75" s="277"/>
      <c r="S75" s="277"/>
      <c r="T75" s="277"/>
      <c r="U75" s="277"/>
      <c r="V75" s="277"/>
      <c r="W75" s="277"/>
      <c r="X75" s="277"/>
      <c r="Y75" s="277"/>
      <c r="Z75" s="277"/>
      <c r="AA75" s="277"/>
      <c r="AB75" s="277"/>
      <c r="AC75" s="277"/>
      <c r="AD75" s="277"/>
      <c r="AE75" s="277"/>
      <c r="AF75" s="277"/>
      <c r="AG75" s="277"/>
      <c r="AH75" s="277"/>
      <c r="AI75" s="277"/>
      <c r="AJ75" s="277"/>
      <c r="AK75" s="277"/>
      <c r="AL75" s="277"/>
      <c r="AM75" s="277"/>
      <c r="AN75" s="277"/>
      <c r="AO75" s="277"/>
      <c r="AP75" s="277"/>
      <c r="AQ75" s="277"/>
      <c r="AR75" s="277"/>
      <c r="AS75" s="277"/>
      <c r="AT75" s="277"/>
      <c r="AU75" s="277"/>
      <c r="AV75" s="277"/>
      <c r="AW75" s="277"/>
      <c r="AX75" s="277"/>
      <c r="AY75" s="277"/>
      <c r="AZ75" s="277"/>
      <c r="BA75" s="277"/>
    </row>
    <row r="76" spans="18:53" ht="15">
      <c r="R76" s="277"/>
      <c r="S76" s="277"/>
      <c r="T76" s="277"/>
      <c r="U76" s="277"/>
      <c r="V76" s="277"/>
      <c r="W76" s="277"/>
      <c r="X76" s="277"/>
      <c r="Y76" s="277"/>
      <c r="Z76" s="277"/>
      <c r="AA76" s="277"/>
      <c r="AB76" s="277"/>
      <c r="AC76" s="277"/>
      <c r="AD76" s="277"/>
      <c r="AE76" s="277"/>
      <c r="AF76" s="277"/>
      <c r="AG76" s="277"/>
      <c r="AH76" s="277"/>
      <c r="AI76" s="277"/>
      <c r="AJ76" s="277"/>
      <c r="AK76" s="277"/>
      <c r="AL76" s="277"/>
      <c r="AM76" s="277"/>
      <c r="AN76" s="277"/>
      <c r="AO76" s="277"/>
      <c r="AP76" s="277"/>
      <c r="AQ76" s="277"/>
      <c r="AR76" s="277"/>
      <c r="AS76" s="277"/>
      <c r="AT76" s="277"/>
      <c r="AU76" s="277"/>
      <c r="AV76" s="277"/>
      <c r="AW76" s="277"/>
      <c r="AX76" s="277"/>
      <c r="AY76" s="277"/>
      <c r="AZ76" s="277"/>
      <c r="BA76" s="277"/>
    </row>
    <row r="77" spans="18:53" ht="15">
      <c r="R77" s="277"/>
      <c r="S77" s="277"/>
      <c r="T77" s="277"/>
      <c r="U77" s="277"/>
      <c r="V77" s="277"/>
      <c r="W77" s="277"/>
      <c r="X77" s="277"/>
      <c r="Y77" s="277"/>
      <c r="Z77" s="277"/>
      <c r="AA77" s="277"/>
      <c r="AB77" s="277"/>
      <c r="AC77" s="277"/>
      <c r="AD77" s="277"/>
      <c r="AE77" s="277"/>
      <c r="AF77" s="277"/>
      <c r="AG77" s="277"/>
      <c r="AH77" s="277"/>
      <c r="AI77" s="277"/>
      <c r="AJ77" s="277"/>
      <c r="AK77" s="277"/>
      <c r="AL77" s="277"/>
      <c r="AM77" s="277"/>
      <c r="AN77" s="277"/>
      <c r="AO77" s="277"/>
      <c r="AP77" s="277"/>
      <c r="AQ77" s="277"/>
      <c r="AR77" s="277"/>
      <c r="AS77" s="277"/>
      <c r="AT77" s="277"/>
      <c r="AU77" s="277"/>
      <c r="AV77" s="277"/>
      <c r="AW77" s="277"/>
      <c r="AX77" s="277"/>
      <c r="AY77" s="277"/>
      <c r="AZ77" s="277"/>
      <c r="BA77" s="277"/>
    </row>
    <row r="78" spans="18:53" ht="15">
      <c r="R78" s="277"/>
      <c r="S78" s="277"/>
      <c r="T78" s="277"/>
      <c r="U78" s="277"/>
      <c r="V78" s="277"/>
      <c r="W78" s="277"/>
      <c r="X78" s="277"/>
      <c r="Y78" s="277"/>
      <c r="Z78" s="277"/>
      <c r="AA78" s="277"/>
      <c r="AB78" s="277"/>
      <c r="AC78" s="277"/>
      <c r="AD78" s="277"/>
      <c r="AE78" s="277"/>
      <c r="AF78" s="277"/>
      <c r="AG78" s="277"/>
      <c r="AH78" s="277"/>
      <c r="AI78" s="277"/>
      <c r="AJ78" s="277"/>
      <c r="AK78" s="277"/>
      <c r="AL78" s="277"/>
      <c r="AM78" s="277"/>
      <c r="AN78" s="277"/>
      <c r="AO78" s="277"/>
      <c r="AP78" s="277"/>
      <c r="AQ78" s="277"/>
      <c r="AR78" s="277"/>
      <c r="AS78" s="277"/>
      <c r="AT78" s="277"/>
      <c r="AU78" s="277"/>
      <c r="AV78" s="277"/>
      <c r="AW78" s="277"/>
      <c r="AX78" s="277"/>
      <c r="AY78" s="277"/>
      <c r="AZ78" s="277"/>
      <c r="BA78" s="277"/>
    </row>
    <row r="79" spans="18:53" ht="15">
      <c r="R79" s="277"/>
      <c r="S79" s="277"/>
      <c r="T79" s="277"/>
      <c r="U79" s="277"/>
      <c r="V79" s="277"/>
      <c r="W79" s="277"/>
      <c r="X79" s="277"/>
      <c r="Y79" s="277"/>
      <c r="Z79" s="277"/>
      <c r="AA79" s="277"/>
      <c r="AB79" s="277"/>
      <c r="AC79" s="277"/>
      <c r="AD79" s="277"/>
      <c r="AE79" s="277"/>
      <c r="AF79" s="277"/>
      <c r="AG79" s="277"/>
      <c r="AH79" s="277"/>
      <c r="AI79" s="277"/>
      <c r="AJ79" s="277"/>
      <c r="AK79" s="277"/>
      <c r="AL79" s="277"/>
      <c r="AM79" s="277"/>
      <c r="AN79" s="277"/>
      <c r="AO79" s="277"/>
      <c r="AP79" s="277"/>
      <c r="AQ79" s="277"/>
      <c r="AR79" s="277"/>
      <c r="AS79" s="277"/>
      <c r="AT79" s="277"/>
      <c r="AU79" s="277"/>
      <c r="AV79" s="277"/>
      <c r="AW79" s="277"/>
      <c r="AX79" s="277"/>
      <c r="AY79" s="277"/>
      <c r="AZ79" s="277"/>
      <c r="BA79" s="277"/>
    </row>
    <row r="80" spans="18:53" ht="15">
      <c r="R80" s="277"/>
      <c r="S80" s="277"/>
      <c r="T80" s="277"/>
      <c r="U80" s="277"/>
      <c r="V80" s="277"/>
      <c r="W80" s="277"/>
      <c r="X80" s="277"/>
      <c r="Y80" s="277"/>
      <c r="Z80" s="277"/>
      <c r="AA80" s="277"/>
      <c r="AB80" s="277"/>
      <c r="AC80" s="277"/>
      <c r="AD80" s="277"/>
      <c r="AE80" s="277"/>
      <c r="AF80" s="277"/>
      <c r="AG80" s="277"/>
      <c r="AH80" s="277"/>
      <c r="AI80" s="277"/>
      <c r="AJ80" s="277"/>
      <c r="AK80" s="277"/>
      <c r="AL80" s="277"/>
      <c r="AM80" s="277"/>
      <c r="AN80" s="277"/>
      <c r="AO80" s="277"/>
      <c r="AP80" s="277"/>
      <c r="AQ80" s="277"/>
      <c r="AR80" s="277"/>
      <c r="AS80" s="277"/>
      <c r="AT80" s="277"/>
      <c r="AU80" s="277"/>
      <c r="AV80" s="277"/>
      <c r="AW80" s="277"/>
      <c r="AX80" s="277"/>
      <c r="AY80" s="277"/>
      <c r="AZ80" s="277"/>
      <c r="BA80" s="277"/>
    </row>
    <row r="81" spans="18:53" ht="15">
      <c r="R81" s="277"/>
      <c r="S81" s="277"/>
      <c r="T81" s="277"/>
      <c r="U81" s="277"/>
      <c r="V81" s="277"/>
      <c r="W81" s="277"/>
      <c r="X81" s="277"/>
      <c r="Y81" s="277"/>
      <c r="Z81" s="277"/>
      <c r="AA81" s="277"/>
      <c r="AB81" s="277"/>
      <c r="AC81" s="277"/>
      <c r="AD81" s="277"/>
      <c r="AE81" s="277"/>
      <c r="AF81" s="277"/>
      <c r="AG81" s="277"/>
      <c r="AH81" s="277"/>
      <c r="AI81" s="277"/>
      <c r="AJ81" s="277"/>
      <c r="AK81" s="277"/>
      <c r="AL81" s="277"/>
      <c r="AM81" s="277"/>
      <c r="AN81" s="277"/>
      <c r="AO81" s="277"/>
      <c r="AP81" s="277"/>
      <c r="AQ81" s="277"/>
      <c r="AR81" s="277"/>
      <c r="AS81" s="277"/>
      <c r="AT81" s="277"/>
      <c r="AU81" s="277"/>
      <c r="AV81" s="277"/>
      <c r="AW81" s="277"/>
      <c r="AX81" s="277"/>
      <c r="AY81" s="277"/>
      <c r="AZ81" s="277"/>
      <c r="BA81" s="277"/>
    </row>
    <row r="82" spans="18:53" ht="15">
      <c r="R82" s="277"/>
      <c r="S82" s="277"/>
      <c r="T82" s="277"/>
      <c r="U82" s="277"/>
      <c r="V82" s="277"/>
      <c r="W82" s="277"/>
      <c r="X82" s="277"/>
      <c r="Y82" s="277"/>
      <c r="Z82" s="277"/>
      <c r="AA82" s="277"/>
      <c r="AB82" s="277"/>
      <c r="AC82" s="277"/>
      <c r="AD82" s="277"/>
      <c r="AE82" s="277"/>
      <c r="AF82" s="277"/>
      <c r="AG82" s="277"/>
      <c r="AH82" s="277"/>
      <c r="AI82" s="277"/>
      <c r="AJ82" s="277"/>
      <c r="AK82" s="277"/>
      <c r="AL82" s="277"/>
      <c r="AM82" s="277"/>
      <c r="AN82" s="277"/>
      <c r="AO82" s="277"/>
      <c r="AP82" s="277"/>
      <c r="AQ82" s="277"/>
      <c r="AR82" s="277"/>
      <c r="AS82" s="277"/>
      <c r="AT82" s="277"/>
      <c r="AU82" s="277"/>
      <c r="AV82" s="277"/>
      <c r="AW82" s="277"/>
      <c r="AX82" s="277"/>
      <c r="AY82" s="277"/>
      <c r="AZ82" s="277"/>
      <c r="BA82" s="277"/>
    </row>
    <row r="83" spans="18:53" ht="15">
      <c r="R83" s="277"/>
      <c r="S83" s="277"/>
      <c r="T83" s="277"/>
      <c r="U83" s="277"/>
      <c r="V83" s="277"/>
      <c r="W83" s="277"/>
      <c r="X83" s="277"/>
      <c r="Y83" s="277"/>
      <c r="Z83" s="277"/>
      <c r="AA83" s="277"/>
      <c r="AB83" s="277"/>
      <c r="AC83" s="277"/>
      <c r="AD83" s="277"/>
      <c r="AE83" s="277"/>
      <c r="AF83" s="277"/>
      <c r="AG83" s="277"/>
      <c r="AH83" s="277"/>
      <c r="AI83" s="277"/>
      <c r="AJ83" s="277"/>
      <c r="AK83" s="277"/>
      <c r="AL83" s="277"/>
      <c r="AM83" s="277"/>
      <c r="AN83" s="277"/>
      <c r="AO83" s="277"/>
      <c r="AP83" s="277"/>
      <c r="AQ83" s="277"/>
      <c r="AR83" s="277"/>
      <c r="AS83" s="277"/>
      <c r="AT83" s="277"/>
      <c r="AU83" s="277"/>
      <c r="AV83" s="277"/>
      <c r="AW83" s="277"/>
      <c r="AX83" s="277"/>
      <c r="AY83" s="277"/>
      <c r="AZ83" s="277"/>
      <c r="BA83" s="277"/>
    </row>
    <row r="84" spans="18:53" ht="15">
      <c r="R84" s="277"/>
      <c r="S84" s="277"/>
      <c r="T84" s="277"/>
      <c r="U84" s="277"/>
      <c r="V84" s="277"/>
      <c r="W84" s="277"/>
      <c r="X84" s="277"/>
      <c r="Y84" s="277"/>
      <c r="Z84" s="277"/>
      <c r="AA84" s="277"/>
      <c r="AB84" s="277"/>
      <c r="AC84" s="277"/>
      <c r="AD84" s="277"/>
      <c r="AE84" s="277"/>
      <c r="AF84" s="277"/>
      <c r="AG84" s="277"/>
      <c r="AH84" s="277"/>
      <c r="AI84" s="277"/>
      <c r="AJ84" s="277"/>
      <c r="AK84" s="277"/>
      <c r="AL84" s="277"/>
      <c r="AM84" s="277"/>
      <c r="AN84" s="277"/>
      <c r="AO84" s="277"/>
      <c r="AP84" s="277"/>
      <c r="AQ84" s="277"/>
      <c r="AR84" s="277"/>
      <c r="AS84" s="277"/>
      <c r="AT84" s="277"/>
      <c r="AU84" s="277"/>
      <c r="AV84" s="277"/>
      <c r="AW84" s="277"/>
      <c r="AX84" s="277"/>
      <c r="AY84" s="277"/>
      <c r="AZ84" s="277"/>
      <c r="BA84" s="277"/>
    </row>
    <row r="85" spans="18:53" ht="15">
      <c r="R85" s="277"/>
      <c r="S85" s="277"/>
      <c r="T85" s="277"/>
      <c r="U85" s="277"/>
      <c r="V85" s="277"/>
      <c r="W85" s="277"/>
      <c r="X85" s="277"/>
      <c r="Y85" s="277"/>
      <c r="Z85" s="277"/>
      <c r="AA85" s="277"/>
      <c r="AB85" s="277"/>
      <c r="AC85" s="277"/>
      <c r="AD85" s="277"/>
      <c r="AE85" s="277"/>
      <c r="AF85" s="277"/>
      <c r="AG85" s="277"/>
      <c r="AH85" s="277"/>
      <c r="AI85" s="277"/>
      <c r="AJ85" s="277"/>
      <c r="AK85" s="277"/>
      <c r="AL85" s="277"/>
      <c r="AM85" s="277"/>
      <c r="AN85" s="277"/>
      <c r="AO85" s="277"/>
      <c r="AP85" s="277"/>
      <c r="AQ85" s="277"/>
      <c r="AR85" s="277"/>
      <c r="AS85" s="277"/>
      <c r="AT85" s="277"/>
      <c r="AU85" s="277"/>
      <c r="AV85" s="277"/>
      <c r="AW85" s="277"/>
      <c r="AX85" s="277"/>
      <c r="AY85" s="277"/>
      <c r="AZ85" s="277"/>
      <c r="BA85" s="277"/>
    </row>
    <row r="86" spans="18:53" ht="15">
      <c r="R86" s="277"/>
      <c r="S86" s="277"/>
      <c r="T86" s="277"/>
      <c r="U86" s="277"/>
      <c r="V86" s="277"/>
      <c r="W86" s="277"/>
      <c r="X86" s="277"/>
      <c r="Y86" s="277"/>
      <c r="Z86" s="277"/>
      <c r="AA86" s="277"/>
      <c r="AB86" s="277"/>
      <c r="AC86" s="277"/>
      <c r="AD86" s="277"/>
      <c r="AE86" s="277"/>
      <c r="AF86" s="277"/>
      <c r="AG86" s="277"/>
      <c r="AH86" s="277"/>
      <c r="AI86" s="277"/>
      <c r="AJ86" s="277"/>
      <c r="AK86" s="277"/>
      <c r="AL86" s="277"/>
      <c r="AM86" s="277"/>
      <c r="AN86" s="277"/>
      <c r="AO86" s="277"/>
      <c r="AP86" s="277"/>
      <c r="AQ86" s="277"/>
      <c r="AR86" s="277"/>
      <c r="AS86" s="277"/>
      <c r="AT86" s="277"/>
      <c r="AU86" s="277"/>
      <c r="AV86" s="277"/>
      <c r="AW86" s="277"/>
      <c r="AX86" s="277"/>
      <c r="AY86" s="277"/>
      <c r="AZ86" s="277"/>
      <c r="BA86" s="277"/>
    </row>
    <row r="87" spans="18:53" ht="15">
      <c r="R87" s="277"/>
      <c r="S87" s="277"/>
      <c r="T87" s="277"/>
      <c r="U87" s="277"/>
      <c r="V87" s="277"/>
      <c r="W87" s="277"/>
      <c r="X87" s="277"/>
      <c r="Y87" s="277"/>
      <c r="Z87" s="277"/>
      <c r="AA87" s="277"/>
      <c r="AB87" s="277"/>
      <c r="AC87" s="277"/>
      <c r="AD87" s="277"/>
      <c r="AE87" s="277"/>
      <c r="AF87" s="277"/>
      <c r="AG87" s="277"/>
      <c r="AH87" s="277"/>
      <c r="AI87" s="277"/>
      <c r="AJ87" s="277"/>
      <c r="AK87" s="277"/>
      <c r="AL87" s="277"/>
      <c r="AM87" s="277"/>
      <c r="AN87" s="277"/>
      <c r="AO87" s="277"/>
      <c r="AP87" s="277"/>
      <c r="AQ87" s="277"/>
      <c r="AR87" s="277"/>
      <c r="AS87" s="277"/>
      <c r="AT87" s="277"/>
      <c r="AU87" s="277"/>
      <c r="AV87" s="277"/>
      <c r="AW87" s="277"/>
      <c r="AX87" s="277"/>
      <c r="AY87" s="277"/>
      <c r="AZ87" s="277"/>
      <c r="BA87" s="277"/>
    </row>
    <row r="88" spans="18:53" ht="15">
      <c r="R88" s="277"/>
      <c r="S88" s="277"/>
      <c r="T88" s="277"/>
      <c r="U88" s="277"/>
      <c r="V88" s="277"/>
      <c r="W88" s="277"/>
      <c r="X88" s="277"/>
      <c r="Y88" s="277"/>
      <c r="Z88" s="277"/>
      <c r="AA88" s="277"/>
      <c r="AB88" s="277"/>
      <c r="AC88" s="277"/>
      <c r="AD88" s="277"/>
      <c r="AE88" s="277"/>
      <c r="AF88" s="277"/>
      <c r="AG88" s="277"/>
      <c r="AH88" s="277"/>
      <c r="AI88" s="277"/>
      <c r="AJ88" s="277"/>
      <c r="AK88" s="277"/>
      <c r="AL88" s="277"/>
      <c r="AM88" s="277"/>
      <c r="AN88" s="277"/>
      <c r="AO88" s="277"/>
      <c r="AP88" s="277"/>
      <c r="AQ88" s="277"/>
      <c r="AR88" s="277"/>
      <c r="AS88" s="277"/>
      <c r="AT88" s="277"/>
      <c r="AU88" s="277"/>
      <c r="AV88" s="277"/>
      <c r="AW88" s="277"/>
      <c r="AX88" s="277"/>
      <c r="AY88" s="277"/>
      <c r="AZ88" s="277"/>
      <c r="BA88" s="277"/>
    </row>
    <row r="89" spans="18:53" ht="15">
      <c r="R89" s="277"/>
      <c r="S89" s="277"/>
      <c r="T89" s="277"/>
      <c r="U89" s="277"/>
      <c r="V89" s="277"/>
      <c r="W89" s="277"/>
      <c r="X89" s="277"/>
      <c r="Y89" s="277"/>
      <c r="Z89" s="277"/>
      <c r="AA89" s="277"/>
      <c r="AB89" s="277"/>
      <c r="AC89" s="277"/>
      <c r="AD89" s="277"/>
      <c r="AE89" s="277"/>
      <c r="AF89" s="277"/>
      <c r="AG89" s="277"/>
      <c r="AH89" s="277"/>
      <c r="AI89" s="277"/>
      <c r="AJ89" s="277"/>
      <c r="AK89" s="277"/>
      <c r="AL89" s="277"/>
      <c r="AM89" s="277"/>
      <c r="AN89" s="277"/>
      <c r="AO89" s="277"/>
      <c r="AP89" s="277"/>
      <c r="AQ89" s="277"/>
      <c r="AR89" s="277"/>
      <c r="AS89" s="277"/>
      <c r="AT89" s="277"/>
      <c r="AU89" s="277"/>
      <c r="AV89" s="277"/>
      <c r="AW89" s="277"/>
      <c r="AX89" s="277"/>
      <c r="AY89" s="277"/>
      <c r="AZ89" s="277"/>
      <c r="BA89" s="277"/>
    </row>
    <row r="90" spans="18:53" ht="15">
      <c r="R90" s="277"/>
      <c r="S90" s="277"/>
      <c r="T90" s="277"/>
      <c r="U90" s="277"/>
      <c r="V90" s="277"/>
      <c r="W90" s="277"/>
      <c r="X90" s="277"/>
      <c r="Y90" s="277"/>
      <c r="Z90" s="277"/>
      <c r="AA90" s="277"/>
      <c r="AB90" s="277"/>
      <c r="AC90" s="277"/>
      <c r="AD90" s="277"/>
      <c r="AE90" s="277"/>
      <c r="AF90" s="277"/>
      <c r="AG90" s="277"/>
      <c r="AH90" s="277"/>
      <c r="AI90" s="277"/>
      <c r="AJ90" s="277"/>
      <c r="AK90" s="277"/>
      <c r="AL90" s="277"/>
      <c r="AM90" s="277"/>
      <c r="AN90" s="277"/>
      <c r="AO90" s="277"/>
      <c r="AP90" s="277"/>
      <c r="AQ90" s="277"/>
      <c r="AR90" s="277"/>
      <c r="AS90" s="277"/>
      <c r="AT90" s="277"/>
      <c r="AU90" s="277"/>
      <c r="AV90" s="277"/>
      <c r="AW90" s="277"/>
      <c r="AX90" s="277"/>
      <c r="AY90" s="277"/>
      <c r="AZ90" s="277"/>
      <c r="BA90" s="277"/>
    </row>
    <row r="91" spans="18:53" ht="15">
      <c r="R91" s="277"/>
      <c r="S91" s="277"/>
      <c r="T91" s="277"/>
      <c r="U91" s="277"/>
      <c r="V91" s="277"/>
      <c r="W91" s="277"/>
      <c r="X91" s="277"/>
      <c r="Y91" s="277"/>
      <c r="Z91" s="277"/>
      <c r="AA91" s="277"/>
      <c r="AB91" s="277"/>
      <c r="AC91" s="277"/>
      <c r="AD91" s="277"/>
      <c r="AE91" s="277"/>
      <c r="AF91" s="277"/>
      <c r="AG91" s="277"/>
      <c r="AH91" s="277"/>
      <c r="AI91" s="277"/>
      <c r="AJ91" s="277"/>
      <c r="AK91" s="277"/>
      <c r="AL91" s="277"/>
      <c r="AM91" s="277"/>
      <c r="AN91" s="277"/>
      <c r="AO91" s="277"/>
      <c r="AP91" s="277"/>
      <c r="AQ91" s="277"/>
      <c r="AR91" s="277"/>
      <c r="AS91" s="277"/>
      <c r="AT91" s="277"/>
      <c r="AU91" s="277"/>
      <c r="AV91" s="277"/>
      <c r="AW91" s="277"/>
      <c r="AX91" s="277"/>
      <c r="AY91" s="277"/>
      <c r="AZ91" s="277"/>
      <c r="BA91" s="277"/>
    </row>
    <row r="92" spans="18:53" ht="15">
      <c r="R92" s="277"/>
      <c r="S92" s="277"/>
      <c r="T92" s="277"/>
      <c r="U92" s="277"/>
      <c r="V92" s="277"/>
      <c r="W92" s="277"/>
      <c r="X92" s="277"/>
      <c r="Y92" s="277"/>
      <c r="Z92" s="277"/>
      <c r="AA92" s="277"/>
      <c r="AB92" s="277"/>
      <c r="AC92" s="277"/>
      <c r="AD92" s="277"/>
      <c r="AE92" s="277"/>
      <c r="AF92" s="277"/>
      <c r="AG92" s="277"/>
      <c r="AH92" s="277"/>
      <c r="AI92" s="277"/>
      <c r="AJ92" s="277"/>
      <c r="AK92" s="277"/>
      <c r="AL92" s="277"/>
      <c r="AM92" s="277"/>
      <c r="AN92" s="277"/>
      <c r="AO92" s="277"/>
      <c r="AP92" s="277"/>
      <c r="AQ92" s="277"/>
      <c r="AR92" s="277"/>
      <c r="AS92" s="277"/>
      <c r="AT92" s="277"/>
      <c r="AU92" s="277"/>
      <c r="AV92" s="277"/>
      <c r="AW92" s="277"/>
      <c r="AX92" s="277"/>
      <c r="AY92" s="277"/>
      <c r="AZ92" s="277"/>
      <c r="BA92" s="277"/>
    </row>
    <row r="93" spans="18:53" ht="15">
      <c r="R93" s="277"/>
      <c r="S93" s="277"/>
      <c r="T93" s="277"/>
      <c r="U93" s="277"/>
      <c r="V93" s="277"/>
      <c r="W93" s="277"/>
      <c r="X93" s="277"/>
      <c r="Y93" s="277"/>
      <c r="Z93" s="277"/>
      <c r="AA93" s="277"/>
      <c r="AB93" s="277"/>
      <c r="AC93" s="277"/>
      <c r="AD93" s="277"/>
      <c r="AE93" s="277"/>
      <c r="AF93" s="277"/>
      <c r="AG93" s="277"/>
      <c r="AH93" s="277"/>
      <c r="AI93" s="277"/>
      <c r="AJ93" s="277"/>
      <c r="AK93" s="277"/>
      <c r="AL93" s="277"/>
      <c r="AM93" s="277"/>
      <c r="AN93" s="277"/>
      <c r="AO93" s="277"/>
      <c r="AP93" s="277"/>
      <c r="AQ93" s="277"/>
      <c r="AR93" s="277"/>
      <c r="AS93" s="277"/>
      <c r="AT93" s="277"/>
      <c r="AU93" s="277"/>
      <c r="AV93" s="277"/>
      <c r="AW93" s="277"/>
      <c r="AX93" s="277"/>
      <c r="AY93" s="277"/>
      <c r="AZ93" s="277"/>
      <c r="BA93" s="277"/>
    </row>
    <row r="94" spans="18:53" ht="15">
      <c r="R94" s="277"/>
      <c r="S94" s="277"/>
      <c r="T94" s="277"/>
      <c r="U94" s="277"/>
      <c r="V94" s="277"/>
      <c r="W94" s="277"/>
      <c r="X94" s="277"/>
      <c r="Y94" s="277"/>
      <c r="Z94" s="277"/>
      <c r="AA94" s="277"/>
      <c r="AB94" s="277"/>
      <c r="AC94" s="277"/>
      <c r="AD94" s="277"/>
      <c r="AE94" s="277"/>
      <c r="AF94" s="277"/>
      <c r="AG94" s="277"/>
      <c r="AH94" s="277"/>
      <c r="AI94" s="277"/>
      <c r="AJ94" s="277"/>
      <c r="AK94" s="277"/>
      <c r="AL94" s="277"/>
      <c r="AM94" s="277"/>
      <c r="AN94" s="277"/>
      <c r="AO94" s="277"/>
      <c r="AP94" s="277"/>
      <c r="AQ94" s="277"/>
      <c r="AR94" s="277"/>
      <c r="AS94" s="277"/>
      <c r="AT94" s="277"/>
      <c r="AU94" s="277"/>
      <c r="AV94" s="277"/>
      <c r="AW94" s="277"/>
      <c r="AX94" s="277"/>
      <c r="AY94" s="277"/>
      <c r="AZ94" s="277"/>
      <c r="BA94" s="277"/>
    </row>
    <row r="95" spans="18:53" ht="15">
      <c r="R95" s="277"/>
      <c r="S95" s="277"/>
      <c r="T95" s="277"/>
      <c r="U95" s="277"/>
      <c r="V95" s="277"/>
      <c r="W95" s="277"/>
      <c r="X95" s="277"/>
      <c r="Y95" s="277"/>
      <c r="Z95" s="277"/>
      <c r="AA95" s="277"/>
      <c r="AB95" s="277"/>
      <c r="AC95" s="277"/>
      <c r="AD95" s="277"/>
      <c r="AE95" s="277"/>
      <c r="AF95" s="277"/>
      <c r="AG95" s="277"/>
      <c r="AH95" s="277"/>
      <c r="AI95" s="277"/>
      <c r="AJ95" s="277"/>
      <c r="AK95" s="277"/>
      <c r="AL95" s="277"/>
      <c r="AM95" s="277"/>
      <c r="AN95" s="277"/>
      <c r="AO95" s="277"/>
      <c r="AP95" s="277"/>
      <c r="AQ95" s="277"/>
      <c r="AR95" s="277"/>
      <c r="AS95" s="277"/>
      <c r="AT95" s="277"/>
      <c r="AU95" s="277"/>
      <c r="AV95" s="277"/>
      <c r="AW95" s="277"/>
      <c r="AX95" s="277"/>
      <c r="AY95" s="277"/>
      <c r="AZ95" s="277"/>
      <c r="BA95" s="277"/>
    </row>
  </sheetData>
  <mergeCells count="178">
    <mergeCell ref="B56:C57"/>
    <mergeCell ref="D56:I57"/>
    <mergeCell ref="J56:J57"/>
    <mergeCell ref="M56:Q61"/>
    <mergeCell ref="B58:C59"/>
    <mergeCell ref="D58:I59"/>
    <mergeCell ref="J58:J59"/>
    <mergeCell ref="B60:L61"/>
    <mergeCell ref="B50:C51"/>
    <mergeCell ref="D50:I51"/>
    <mergeCell ref="J50:J51"/>
    <mergeCell ref="M50:Q51"/>
    <mergeCell ref="B52:C53"/>
    <mergeCell ref="D52:I53"/>
    <mergeCell ref="J52:J53"/>
    <mergeCell ref="M52:Q55"/>
    <mergeCell ref="B54:C55"/>
    <mergeCell ref="D54:I55"/>
    <mergeCell ref="J54:J55"/>
    <mergeCell ref="B47:C47"/>
    <mergeCell ref="D47:I47"/>
    <mergeCell ref="K47:L47"/>
    <mergeCell ref="M47:Q47"/>
    <mergeCell ref="B48:C49"/>
    <mergeCell ref="D48:I49"/>
    <mergeCell ref="J48:J49"/>
    <mergeCell ref="M48:Q49"/>
    <mergeCell ref="B44:B45"/>
    <mergeCell ref="C44:C45"/>
    <mergeCell ref="E44:E45"/>
    <mergeCell ref="O44:O45"/>
    <mergeCell ref="P44:P45"/>
    <mergeCell ref="Q44:Q45"/>
    <mergeCell ref="P40:P41"/>
    <mergeCell ref="Q40:Q41"/>
    <mergeCell ref="B42:B43"/>
    <mergeCell ref="C42:C43"/>
    <mergeCell ref="E42:E43"/>
    <mergeCell ref="M42:M43"/>
    <mergeCell ref="N42:N43"/>
    <mergeCell ref="O42:O43"/>
    <mergeCell ref="P42:P43"/>
    <mergeCell ref="Q42:Q43"/>
    <mergeCell ref="B40:B41"/>
    <mergeCell ref="C40:C41"/>
    <mergeCell ref="E40:E41"/>
    <mergeCell ref="M40:M41"/>
    <mergeCell ref="N40:N41"/>
    <mergeCell ref="O40:O41"/>
    <mergeCell ref="E38:E39"/>
    <mergeCell ref="M38:M39"/>
    <mergeCell ref="N38:N39"/>
    <mergeCell ref="O38:O39"/>
    <mergeCell ref="P38:P39"/>
    <mergeCell ref="Q38:Q39"/>
    <mergeCell ref="Q34:Q35"/>
    <mergeCell ref="B36:B39"/>
    <mergeCell ref="C36:C37"/>
    <mergeCell ref="E36:E37"/>
    <mergeCell ref="M36:M37"/>
    <mergeCell ref="N36:N37"/>
    <mergeCell ref="O36:O37"/>
    <mergeCell ref="P36:P37"/>
    <mergeCell ref="Q36:Q37"/>
    <mergeCell ref="C38:C39"/>
    <mergeCell ref="C34:C35"/>
    <mergeCell ref="E34:E35"/>
    <mergeCell ref="M34:M35"/>
    <mergeCell ref="N34:N35"/>
    <mergeCell ref="O34:O35"/>
    <mergeCell ref="P34:P35"/>
    <mergeCell ref="B30:B35"/>
    <mergeCell ref="Q30:Q31"/>
    <mergeCell ref="C32:C33"/>
    <mergeCell ref="E32:E33"/>
    <mergeCell ref="M32:M33"/>
    <mergeCell ref="N32:N33"/>
    <mergeCell ref="O32:O33"/>
    <mergeCell ref="P32:P33"/>
    <mergeCell ref="Q32:Q33"/>
    <mergeCell ref="O28:O29"/>
    <mergeCell ref="P28:P29"/>
    <mergeCell ref="Q28:Q29"/>
    <mergeCell ref="C30:C31"/>
    <mergeCell ref="E30:E31"/>
    <mergeCell ref="M30:M31"/>
    <mergeCell ref="N30:N31"/>
    <mergeCell ref="O30:O31"/>
    <mergeCell ref="P30:P31"/>
    <mergeCell ref="P24:P25"/>
    <mergeCell ref="Q24:Q25"/>
    <mergeCell ref="C26:C27"/>
    <mergeCell ref="E26:E27"/>
    <mergeCell ref="M26:M27"/>
    <mergeCell ref="N26:N27"/>
    <mergeCell ref="O26:O27"/>
    <mergeCell ref="P26:P27"/>
    <mergeCell ref="Q26:Q27"/>
    <mergeCell ref="B24:B29"/>
    <mergeCell ref="C24:C25"/>
    <mergeCell ref="E24:E25"/>
    <mergeCell ref="M24:M25"/>
    <mergeCell ref="N24:N25"/>
    <mergeCell ref="O24:O25"/>
    <mergeCell ref="C28:C29"/>
    <mergeCell ref="E28:E29"/>
    <mergeCell ref="M28:M29"/>
    <mergeCell ref="N28:N29"/>
    <mergeCell ref="B20:B23"/>
    <mergeCell ref="C20:C21"/>
    <mergeCell ref="E20:E21"/>
    <mergeCell ref="M20:M21"/>
    <mergeCell ref="N20:N21"/>
    <mergeCell ref="O20:O21"/>
    <mergeCell ref="M17:N18"/>
    <mergeCell ref="O17:Q17"/>
    <mergeCell ref="U17:V17"/>
    <mergeCell ref="O18:O19"/>
    <mergeCell ref="P18:P19"/>
    <mergeCell ref="Q18:Q19"/>
    <mergeCell ref="U18:V18"/>
    <mergeCell ref="U19:V19"/>
    <mergeCell ref="P20:P21"/>
    <mergeCell ref="Q20:Q21"/>
    <mergeCell ref="U20:V20"/>
    <mergeCell ref="C22:C23"/>
    <mergeCell ref="E22:E23"/>
    <mergeCell ref="M22:M23"/>
    <mergeCell ref="N22:N23"/>
    <mergeCell ref="O22:O23"/>
    <mergeCell ref="P22:P23"/>
    <mergeCell ref="Q22:Q23"/>
    <mergeCell ref="D14:I16"/>
    <mergeCell ref="N14:P14"/>
    <mergeCell ref="U14:V14"/>
    <mergeCell ref="N15:P15"/>
    <mergeCell ref="N16:P16"/>
    <mergeCell ref="B17:B19"/>
    <mergeCell ref="C17:C19"/>
    <mergeCell ref="D17:D19"/>
    <mergeCell ref="E17:E19"/>
    <mergeCell ref="F17:F19"/>
    <mergeCell ref="G17:G19"/>
    <mergeCell ref="H17:H19"/>
    <mergeCell ref="I17:L18"/>
    <mergeCell ref="B10:C10"/>
    <mergeCell ref="D10:I10"/>
    <mergeCell ref="N10:P10"/>
    <mergeCell ref="B11:C11"/>
    <mergeCell ref="D11:I11"/>
    <mergeCell ref="N11:P11"/>
    <mergeCell ref="U11:W11"/>
    <mergeCell ref="C6:Q6"/>
    <mergeCell ref="D7:Q7"/>
    <mergeCell ref="D8:Q8"/>
    <mergeCell ref="B9:C9"/>
    <mergeCell ref="D9:I9"/>
    <mergeCell ref="J9:L16"/>
    <mergeCell ref="M9:Q9"/>
    <mergeCell ref="B12:C12"/>
    <mergeCell ref="D12:I12"/>
    <mergeCell ref="N12:P12"/>
    <mergeCell ref="U12:W12"/>
    <mergeCell ref="B13:C13"/>
    <mergeCell ref="D13:I13"/>
    <mergeCell ref="N13:P13"/>
    <mergeCell ref="U13:W13"/>
    <mergeCell ref="B14:B16"/>
    <mergeCell ref="C14:C16"/>
    <mergeCell ref="B2:C5"/>
    <mergeCell ref="D2:K3"/>
    <mergeCell ref="L2:O2"/>
    <mergeCell ref="P2:Q5"/>
    <mergeCell ref="L3:O3"/>
    <mergeCell ref="D4:K5"/>
    <mergeCell ref="L4:O4"/>
    <mergeCell ref="L5:O5"/>
    <mergeCell ref="T9:X9"/>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B998"/>
  <sheetViews>
    <sheetView topLeftCell="A16" zoomScale="80" zoomScaleNormal="80" workbookViewId="0">
      <selection activeCell="O22" sqref="O22:O23"/>
    </sheetView>
  </sheetViews>
  <sheetFormatPr baseColWidth="10" defaultColWidth="14.42578125" defaultRowHeight="15" customHeight="1"/>
  <cols>
    <col min="1" max="1" width="6.7109375" style="120" customWidth="1"/>
    <col min="2" max="2" width="45.42578125" style="120" customWidth="1"/>
    <col min="3" max="3" width="86.85546875" style="120" customWidth="1"/>
    <col min="4" max="4" width="16.85546875" style="120" customWidth="1"/>
    <col min="5" max="5" width="13.85546875" style="120" customWidth="1"/>
    <col min="6" max="6" width="16.7109375" style="120" customWidth="1"/>
    <col min="7" max="7" width="18" style="120" customWidth="1"/>
    <col min="8" max="8" width="22.85546875" style="120" customWidth="1"/>
    <col min="9" max="9" width="16.42578125" style="120" customWidth="1"/>
    <col min="10" max="10" width="20.85546875" style="120" customWidth="1"/>
    <col min="11" max="11" width="15.5703125" style="120" bestFit="1" customWidth="1"/>
    <col min="12" max="12" width="29.5703125" style="120" customWidth="1"/>
    <col min="13" max="13" width="14.85546875" style="120" customWidth="1"/>
    <col min="14" max="14" width="21.140625" style="120" customWidth="1"/>
    <col min="15" max="17" width="16.85546875" style="120" customWidth="1"/>
    <col min="18" max="18" width="16.42578125" style="120" customWidth="1"/>
    <col min="19" max="19" width="12.5703125" style="120" customWidth="1"/>
    <col min="20" max="20" width="14.42578125" style="120" customWidth="1"/>
    <col min="21" max="21" width="18.5703125" style="120" customWidth="1"/>
    <col min="22" max="22" width="33.85546875" style="120" customWidth="1"/>
    <col min="23" max="23" width="12.5703125" style="120" hidden="1" customWidth="1"/>
    <col min="24" max="24" width="24.28515625" style="120" customWidth="1"/>
    <col min="25" max="25" width="22.5703125" style="120" customWidth="1"/>
    <col min="26" max="27" width="12.5703125" style="120" customWidth="1"/>
    <col min="28" max="28" width="16.85546875" style="120" customWidth="1"/>
    <col min="29" max="29" width="12.5703125" style="120" customWidth="1"/>
    <col min="30" max="30" width="30.140625" style="120" customWidth="1"/>
    <col min="31" max="31" width="15.42578125" style="120" customWidth="1"/>
    <col min="32" max="32" width="15.85546875" style="120" customWidth="1"/>
    <col min="33" max="33" width="24.42578125" style="120" customWidth="1"/>
    <col min="34" max="34" width="17.140625" style="120" customWidth="1"/>
    <col min="35" max="37" width="12.5703125" style="120" customWidth="1"/>
    <col min="38" max="16384" width="14.42578125" style="120"/>
  </cols>
  <sheetData>
    <row r="1" spans="2:28" ht="22.5" customHeight="1">
      <c r="M1" s="122"/>
      <c r="N1" s="122"/>
    </row>
    <row r="2" spans="2:28" ht="37.5" customHeight="1">
      <c r="B2" s="550"/>
      <c r="C2" s="551"/>
      <c r="D2" s="556" t="s">
        <v>280</v>
      </c>
      <c r="E2" s="557"/>
      <c r="F2" s="557"/>
      <c r="G2" s="557"/>
      <c r="H2" s="557"/>
      <c r="I2" s="557"/>
      <c r="J2" s="557"/>
      <c r="K2" s="551"/>
      <c r="L2" s="559" t="s">
        <v>281</v>
      </c>
      <c r="M2" s="560"/>
      <c r="N2" s="560"/>
      <c r="O2" s="561"/>
      <c r="P2" s="550"/>
      <c r="Q2" s="551"/>
      <c r="R2" s="123"/>
    </row>
    <row r="3" spans="2:28" ht="37.5" customHeight="1">
      <c r="B3" s="552"/>
      <c r="C3" s="553"/>
      <c r="D3" s="554"/>
      <c r="E3" s="558"/>
      <c r="F3" s="558"/>
      <c r="G3" s="558"/>
      <c r="H3" s="558"/>
      <c r="I3" s="558"/>
      <c r="J3" s="558"/>
      <c r="K3" s="555"/>
      <c r="L3" s="559" t="s">
        <v>282</v>
      </c>
      <c r="M3" s="560"/>
      <c r="N3" s="560"/>
      <c r="O3" s="561"/>
      <c r="P3" s="552"/>
      <c r="Q3" s="553"/>
      <c r="R3" s="123"/>
    </row>
    <row r="4" spans="2:28" ht="33.75" customHeight="1">
      <c r="B4" s="552"/>
      <c r="C4" s="553"/>
      <c r="D4" s="556" t="s">
        <v>283</v>
      </c>
      <c r="E4" s="557"/>
      <c r="F4" s="557"/>
      <c r="G4" s="557"/>
      <c r="H4" s="557"/>
      <c r="I4" s="557"/>
      <c r="J4" s="557"/>
      <c r="K4" s="551"/>
      <c r="L4" s="559" t="s">
        <v>284</v>
      </c>
      <c r="M4" s="560"/>
      <c r="N4" s="560"/>
      <c r="O4" s="561"/>
      <c r="P4" s="552"/>
      <c r="Q4" s="553"/>
      <c r="R4" s="123"/>
    </row>
    <row r="5" spans="2:28" ht="38.25" customHeight="1">
      <c r="B5" s="554"/>
      <c r="C5" s="555"/>
      <c r="D5" s="554"/>
      <c r="E5" s="558"/>
      <c r="F5" s="558"/>
      <c r="G5" s="558"/>
      <c r="H5" s="558"/>
      <c r="I5" s="558"/>
      <c r="J5" s="558"/>
      <c r="K5" s="555"/>
      <c r="L5" s="559" t="s">
        <v>285</v>
      </c>
      <c r="M5" s="560"/>
      <c r="N5" s="560"/>
      <c r="O5" s="561"/>
      <c r="P5" s="554"/>
      <c r="Q5" s="555"/>
      <c r="R5" s="123"/>
    </row>
    <row r="6" spans="2:28" ht="23.25" customHeight="1">
      <c r="C6" s="562"/>
      <c r="D6" s="563"/>
      <c r="E6" s="563"/>
      <c r="F6" s="563"/>
      <c r="G6" s="563"/>
      <c r="H6" s="563"/>
      <c r="I6" s="563"/>
      <c r="J6" s="563"/>
      <c r="K6" s="563"/>
      <c r="L6" s="563"/>
      <c r="M6" s="563"/>
      <c r="N6" s="563"/>
      <c r="O6" s="563"/>
      <c r="P6" s="563"/>
      <c r="Q6" s="563"/>
      <c r="R6" s="123"/>
    </row>
    <row r="7" spans="2:28" ht="31.5" customHeight="1">
      <c r="B7" s="124" t="s">
        <v>62</v>
      </c>
      <c r="C7" s="124" t="s">
        <v>154</v>
      </c>
      <c r="D7" s="564" t="s">
        <v>155</v>
      </c>
      <c r="E7" s="560"/>
      <c r="F7" s="560"/>
      <c r="G7" s="560"/>
      <c r="H7" s="560"/>
      <c r="I7" s="560"/>
      <c r="J7" s="560"/>
      <c r="K7" s="560"/>
      <c r="L7" s="560"/>
      <c r="M7" s="560"/>
      <c r="N7" s="560"/>
      <c r="O7" s="560"/>
      <c r="P7" s="560"/>
      <c r="Q7" s="561"/>
      <c r="R7" s="123"/>
    </row>
    <row r="8" spans="2:28" ht="36" customHeight="1">
      <c r="B8" s="564" t="s">
        <v>156</v>
      </c>
      <c r="C8" s="561"/>
      <c r="D8" s="565" t="s">
        <v>157</v>
      </c>
      <c r="E8" s="557"/>
      <c r="F8" s="557"/>
      <c r="G8" s="557"/>
      <c r="H8" s="557"/>
      <c r="I8" s="557"/>
      <c r="J8" s="557"/>
      <c r="K8" s="557"/>
      <c r="L8" s="557"/>
      <c r="M8" s="557"/>
      <c r="N8" s="557"/>
      <c r="O8" s="557"/>
      <c r="P8" s="557"/>
      <c r="Q8" s="557"/>
    </row>
    <row r="9" spans="2:28" ht="36" customHeight="1">
      <c r="B9" s="566" t="s">
        <v>72</v>
      </c>
      <c r="C9" s="561"/>
      <c r="D9" s="567" t="s">
        <v>158</v>
      </c>
      <c r="E9" s="560"/>
      <c r="F9" s="560"/>
      <c r="G9" s="560"/>
      <c r="H9" s="560"/>
      <c r="I9" s="561"/>
      <c r="J9" s="568" t="s">
        <v>159</v>
      </c>
      <c r="K9" s="557"/>
      <c r="L9" s="551"/>
      <c r="M9" s="569" t="s">
        <v>55</v>
      </c>
      <c r="N9" s="560"/>
      <c r="O9" s="560"/>
      <c r="P9" s="560"/>
      <c r="Q9" s="561"/>
      <c r="R9" s="125"/>
      <c r="T9" s="575"/>
      <c r="U9" s="563"/>
      <c r="V9" s="563"/>
      <c r="W9" s="563"/>
      <c r="X9" s="563"/>
    </row>
    <row r="10" spans="2:28" ht="36" customHeight="1">
      <c r="B10" s="566" t="s">
        <v>54</v>
      </c>
      <c r="C10" s="561"/>
      <c r="D10" s="576" t="s">
        <v>160</v>
      </c>
      <c r="E10" s="560"/>
      <c r="F10" s="560"/>
      <c r="G10" s="560"/>
      <c r="H10" s="560"/>
      <c r="I10" s="561"/>
      <c r="J10" s="552"/>
      <c r="K10" s="563"/>
      <c r="L10" s="553"/>
      <c r="M10" s="126" t="s">
        <v>52</v>
      </c>
      <c r="N10" s="577" t="s">
        <v>51</v>
      </c>
      <c r="O10" s="560"/>
      <c r="P10" s="561"/>
      <c r="Q10" s="126" t="s">
        <v>50</v>
      </c>
      <c r="R10" s="125"/>
      <c r="T10" s="127"/>
      <c r="U10" s="127"/>
      <c r="V10" s="127"/>
      <c r="W10" s="127"/>
      <c r="X10" s="127"/>
    </row>
    <row r="11" spans="2:28" ht="31.5" customHeight="1">
      <c r="B11" s="578" t="s">
        <v>49</v>
      </c>
      <c r="C11" s="561"/>
      <c r="D11" s="579" t="s">
        <v>161</v>
      </c>
      <c r="E11" s="560"/>
      <c r="F11" s="560"/>
      <c r="G11" s="560"/>
      <c r="H11" s="560"/>
      <c r="I11" s="561"/>
      <c r="J11" s="552"/>
      <c r="K11" s="563"/>
      <c r="L11" s="553"/>
      <c r="M11" s="128"/>
      <c r="N11" s="580"/>
      <c r="O11" s="560"/>
      <c r="P11" s="561"/>
      <c r="Q11" s="129"/>
      <c r="R11" s="125"/>
      <c r="T11" s="130"/>
      <c r="U11" s="581"/>
      <c r="V11" s="563"/>
      <c r="W11" s="563"/>
      <c r="X11" s="130"/>
      <c r="Z11" s="131"/>
      <c r="AA11" s="131"/>
    </row>
    <row r="12" spans="2:28" ht="121.9" customHeight="1">
      <c r="B12" s="570" t="s">
        <v>47</v>
      </c>
      <c r="C12" s="561"/>
      <c r="D12" s="571" t="s">
        <v>162</v>
      </c>
      <c r="E12" s="560"/>
      <c r="F12" s="560"/>
      <c r="G12" s="560"/>
      <c r="H12" s="560"/>
      <c r="I12" s="561"/>
      <c r="J12" s="552"/>
      <c r="K12" s="563"/>
      <c r="L12" s="553"/>
      <c r="M12" s="132"/>
      <c r="N12" s="572"/>
      <c r="O12" s="560"/>
      <c r="P12" s="561"/>
      <c r="Q12" s="133"/>
      <c r="R12" s="125"/>
      <c r="T12" s="134"/>
      <c r="U12" s="582"/>
      <c r="V12" s="563"/>
      <c r="W12" s="563"/>
      <c r="X12" s="135"/>
      <c r="Z12" s="136"/>
      <c r="AA12" s="137"/>
      <c r="AB12" s="138"/>
    </row>
    <row r="13" spans="2:28" ht="91.9" customHeight="1">
      <c r="B13" s="583" t="s">
        <v>45</v>
      </c>
      <c r="C13" s="561"/>
      <c r="D13" s="584" t="s">
        <v>163</v>
      </c>
      <c r="E13" s="560"/>
      <c r="F13" s="560"/>
      <c r="G13" s="560"/>
      <c r="H13" s="560"/>
      <c r="I13" s="561"/>
      <c r="J13" s="552"/>
      <c r="K13" s="563"/>
      <c r="L13" s="553"/>
      <c r="M13" s="139"/>
      <c r="N13" s="574"/>
      <c r="O13" s="560"/>
      <c r="P13" s="561"/>
      <c r="Q13" s="140"/>
      <c r="R13" s="125"/>
      <c r="T13" s="134"/>
      <c r="U13" s="582"/>
      <c r="V13" s="563"/>
      <c r="W13" s="563"/>
      <c r="X13" s="135"/>
      <c r="Z13" s="136"/>
      <c r="AA13" s="137"/>
      <c r="AB13" s="138"/>
    </row>
    <row r="14" spans="2:28" ht="79.5" customHeight="1">
      <c r="B14" s="141" t="s">
        <v>164</v>
      </c>
      <c r="C14" s="142" t="s">
        <v>165</v>
      </c>
      <c r="D14" s="573" t="s">
        <v>166</v>
      </c>
      <c r="E14" s="560"/>
      <c r="F14" s="560"/>
      <c r="G14" s="560"/>
      <c r="H14" s="560"/>
      <c r="I14" s="561"/>
      <c r="J14" s="554"/>
      <c r="K14" s="558"/>
      <c r="L14" s="555"/>
      <c r="M14" s="143"/>
      <c r="N14" s="574"/>
      <c r="O14" s="560"/>
      <c r="P14" s="561"/>
      <c r="Q14" s="144"/>
      <c r="R14" s="125"/>
      <c r="T14" s="145"/>
      <c r="U14" s="582"/>
      <c r="V14" s="563"/>
      <c r="W14" s="146"/>
      <c r="X14" s="135"/>
      <c r="Y14" s="147"/>
      <c r="Z14" s="136"/>
      <c r="AA14" s="137"/>
      <c r="AB14" s="138"/>
    </row>
    <row r="15" spans="2:28" ht="28.5" customHeight="1">
      <c r="B15" s="585" t="s">
        <v>42</v>
      </c>
      <c r="C15" s="588" t="s">
        <v>41</v>
      </c>
      <c r="D15" s="585" t="s">
        <v>259</v>
      </c>
      <c r="E15" s="585" t="s">
        <v>40</v>
      </c>
      <c r="F15" s="585" t="s">
        <v>39</v>
      </c>
      <c r="G15" s="589" t="s">
        <v>257</v>
      </c>
      <c r="H15" s="585" t="s">
        <v>38</v>
      </c>
      <c r="I15" s="590" t="s">
        <v>37</v>
      </c>
      <c r="J15" s="557"/>
      <c r="K15" s="557"/>
      <c r="L15" s="551"/>
      <c r="M15" s="590" t="s">
        <v>36</v>
      </c>
      <c r="N15" s="551"/>
      <c r="O15" s="591" t="s">
        <v>35</v>
      </c>
      <c r="P15" s="560"/>
      <c r="Q15" s="561"/>
      <c r="T15" s="148"/>
      <c r="U15" s="592"/>
      <c r="V15" s="563"/>
      <c r="X15" s="135"/>
      <c r="Z15" s="136"/>
      <c r="AA15" s="137"/>
      <c r="AB15" s="138"/>
    </row>
    <row r="16" spans="2:28" ht="33.75" customHeight="1">
      <c r="B16" s="586"/>
      <c r="C16" s="586"/>
      <c r="D16" s="586"/>
      <c r="E16" s="586"/>
      <c r="F16" s="586"/>
      <c r="G16" s="586"/>
      <c r="H16" s="586"/>
      <c r="I16" s="554"/>
      <c r="J16" s="558"/>
      <c r="K16" s="558"/>
      <c r="L16" s="555"/>
      <c r="M16" s="554"/>
      <c r="N16" s="555"/>
      <c r="O16" s="585" t="s">
        <v>34</v>
      </c>
      <c r="P16" s="585" t="s">
        <v>33</v>
      </c>
      <c r="Q16" s="588" t="s">
        <v>32</v>
      </c>
      <c r="T16" s="147"/>
      <c r="U16" s="592"/>
      <c r="V16" s="563"/>
      <c r="X16" s="137"/>
      <c r="Z16" s="136"/>
      <c r="AA16" s="137"/>
      <c r="AB16" s="138"/>
    </row>
    <row r="17" spans="2:28" ht="39.75" customHeight="1">
      <c r="B17" s="587"/>
      <c r="C17" s="587"/>
      <c r="D17" s="587"/>
      <c r="E17" s="587"/>
      <c r="F17" s="587"/>
      <c r="G17" s="587"/>
      <c r="H17" s="587"/>
      <c r="I17" s="149" t="s">
        <v>167</v>
      </c>
      <c r="J17" s="149" t="s">
        <v>30</v>
      </c>
      <c r="K17" s="149" t="s">
        <v>29</v>
      </c>
      <c r="L17" s="150" t="s">
        <v>168</v>
      </c>
      <c r="M17" s="11" t="s">
        <v>27</v>
      </c>
      <c r="N17" s="151" t="s">
        <v>26</v>
      </c>
      <c r="O17" s="587"/>
      <c r="P17" s="587"/>
      <c r="Q17" s="587"/>
      <c r="T17" s="147"/>
      <c r="U17" s="592"/>
      <c r="V17" s="563"/>
      <c r="X17" s="137"/>
      <c r="Z17" s="136"/>
      <c r="AA17" s="137"/>
      <c r="AB17" s="138"/>
    </row>
    <row r="18" spans="2:28" ht="33" customHeight="1">
      <c r="B18" s="593" t="s">
        <v>169</v>
      </c>
      <c r="C18" s="594" t="s">
        <v>170</v>
      </c>
      <c r="D18" s="11" t="s">
        <v>21</v>
      </c>
      <c r="E18" s="595" t="s">
        <v>145</v>
      </c>
      <c r="F18" s="12">
        <v>5</v>
      </c>
      <c r="G18" s="11" t="s">
        <v>21</v>
      </c>
      <c r="H18" s="152">
        <v>121336662</v>
      </c>
      <c r="I18" s="153"/>
      <c r="J18" s="154"/>
      <c r="K18" s="154"/>
      <c r="L18" s="152">
        <v>121336662</v>
      </c>
      <c r="M18" s="155"/>
      <c r="N18" s="155"/>
      <c r="O18" s="596">
        <f>+F19/F18</f>
        <v>1</v>
      </c>
      <c r="P18" s="596">
        <f>+H19/H18</f>
        <v>1</v>
      </c>
      <c r="Q18" s="597">
        <f>+(O18*O18)/P18</f>
        <v>1</v>
      </c>
      <c r="T18" s="147"/>
      <c r="U18" s="592"/>
      <c r="V18" s="563"/>
      <c r="X18" s="135"/>
      <c r="Z18" s="136"/>
      <c r="AA18" s="137"/>
      <c r="AB18" s="138"/>
    </row>
    <row r="19" spans="2:28" ht="37.5" customHeight="1">
      <c r="B19" s="586"/>
      <c r="C19" s="558"/>
      <c r="D19" s="11" t="s">
        <v>2</v>
      </c>
      <c r="E19" s="586"/>
      <c r="F19" s="12">
        <v>5</v>
      </c>
      <c r="G19" s="11" t="s">
        <v>11</v>
      </c>
      <c r="H19" s="152">
        <f>+L19</f>
        <v>121336662</v>
      </c>
      <c r="I19" s="153"/>
      <c r="J19" s="154"/>
      <c r="K19" s="154"/>
      <c r="L19" s="152">
        <v>121336662</v>
      </c>
      <c r="M19" s="155"/>
      <c r="N19" s="155"/>
      <c r="O19" s="587"/>
      <c r="P19" s="587"/>
      <c r="Q19" s="598"/>
      <c r="T19" s="147"/>
      <c r="U19" s="156"/>
      <c r="V19" s="156"/>
      <c r="X19" s="135"/>
      <c r="Z19" s="136"/>
      <c r="AA19" s="137"/>
      <c r="AB19" s="138"/>
    </row>
    <row r="20" spans="2:28" ht="27" customHeight="1">
      <c r="B20" s="586"/>
      <c r="C20" s="593" t="s">
        <v>171</v>
      </c>
      <c r="D20" s="11" t="s">
        <v>3</v>
      </c>
      <c r="E20" s="595" t="s">
        <v>172</v>
      </c>
      <c r="F20" s="157">
        <v>2000</v>
      </c>
      <c r="G20" s="11" t="s">
        <v>3</v>
      </c>
      <c r="H20" s="152">
        <f>394376663+206615076</f>
        <v>600991739</v>
      </c>
      <c r="I20" s="153"/>
      <c r="J20" s="154"/>
      <c r="K20" s="154"/>
      <c r="L20" s="152">
        <f>394376663+206615076</f>
        <v>600991739</v>
      </c>
      <c r="M20" s="158"/>
      <c r="N20" s="158"/>
      <c r="O20" s="596">
        <f>+F21/F20</f>
        <v>4.0705200000000001</v>
      </c>
      <c r="P20" s="596">
        <f>+H21/H20</f>
        <v>0.65620979026468784</v>
      </c>
      <c r="Q20" s="597">
        <f>+(O20*O20)/P20</f>
        <v>25.249749876052135</v>
      </c>
      <c r="X20" s="137"/>
      <c r="Z20" s="136"/>
      <c r="AA20" s="137"/>
      <c r="AB20" s="138"/>
    </row>
    <row r="21" spans="2:28" ht="36" customHeight="1">
      <c r="B21" s="586"/>
      <c r="C21" s="586"/>
      <c r="D21" s="11" t="s">
        <v>2</v>
      </c>
      <c r="E21" s="587"/>
      <c r="F21" s="159">
        <f>168.19+550.98+7421.87</f>
        <v>8141.04</v>
      </c>
      <c r="G21" s="11" t="s">
        <v>11</v>
      </c>
      <c r="H21" s="152">
        <f>+L21</f>
        <v>394376663</v>
      </c>
      <c r="I21" s="160"/>
      <c r="J21" s="154"/>
      <c r="K21" s="154"/>
      <c r="L21" s="152">
        <v>394376663</v>
      </c>
      <c r="M21" s="161"/>
      <c r="N21" s="162"/>
      <c r="O21" s="587"/>
      <c r="P21" s="587"/>
      <c r="Q21" s="598"/>
      <c r="X21" s="137"/>
      <c r="Z21" s="136"/>
      <c r="AA21" s="137"/>
      <c r="AB21" s="138"/>
    </row>
    <row r="22" spans="2:28" ht="34.5" customHeight="1">
      <c r="B22" s="593" t="s">
        <v>173</v>
      </c>
      <c r="C22" s="601" t="s">
        <v>174</v>
      </c>
      <c r="D22" s="11" t="s">
        <v>3</v>
      </c>
      <c r="E22" s="595" t="s">
        <v>172</v>
      </c>
      <c r="F22" s="157">
        <v>1000</v>
      </c>
      <c r="G22" s="11" t="s">
        <v>3</v>
      </c>
      <c r="H22" s="152">
        <v>142517158</v>
      </c>
      <c r="I22" s="153"/>
      <c r="J22" s="154"/>
      <c r="K22" s="154"/>
      <c r="L22" s="152">
        <v>142517158</v>
      </c>
      <c r="M22" s="158"/>
      <c r="N22" s="158"/>
      <c r="O22" s="596">
        <f>+F23/F22</f>
        <v>6.87</v>
      </c>
      <c r="P22" s="596">
        <f t="shared" ref="P22" si="0">+H23/H22</f>
        <v>0.32873233410955333</v>
      </c>
      <c r="Q22" s="597">
        <f t="shared" ref="Q22" si="1">+(O22*O22)/P22</f>
        <v>143.57242991579636</v>
      </c>
    </row>
    <row r="23" spans="2:28" ht="39" customHeight="1">
      <c r="B23" s="587"/>
      <c r="C23" s="558"/>
      <c r="D23" s="163" t="s">
        <v>2</v>
      </c>
      <c r="E23" s="587"/>
      <c r="F23" s="103">
        <v>6870</v>
      </c>
      <c r="G23" s="163" t="s">
        <v>11</v>
      </c>
      <c r="H23" s="164">
        <f>+L23</f>
        <v>46849998</v>
      </c>
      <c r="I23" s="165"/>
      <c r="J23" s="165"/>
      <c r="K23" s="165"/>
      <c r="L23" s="164">
        <v>46849998</v>
      </c>
      <c r="M23" s="165"/>
      <c r="N23" s="166"/>
      <c r="O23" s="587"/>
      <c r="P23" s="587"/>
      <c r="Q23" s="598"/>
    </row>
    <row r="24" spans="2:28" s="121" customFormat="1" ht="33" customHeight="1">
      <c r="B24" s="602"/>
      <c r="C24" s="604" t="s">
        <v>99</v>
      </c>
      <c r="D24" s="167" t="s">
        <v>3</v>
      </c>
      <c r="E24" s="605"/>
      <c r="F24" s="168">
        <f t="shared" ref="F24" si="2">F20+F22</f>
        <v>3000</v>
      </c>
      <c r="G24" s="167" t="s">
        <v>3</v>
      </c>
      <c r="H24" s="169">
        <f>+H18+H20+H22</f>
        <v>864845559</v>
      </c>
      <c r="I24" s="170"/>
      <c r="J24" s="171"/>
      <c r="K24" s="171"/>
      <c r="L24" s="169">
        <f>+L18+L20+L22</f>
        <v>864845559</v>
      </c>
      <c r="M24" s="171"/>
      <c r="N24" s="172"/>
      <c r="O24" s="606">
        <f>+F25/F24</f>
        <v>5.0036800000000001</v>
      </c>
      <c r="P24" s="606">
        <f t="shared" ref="P24" si="3">+H25/H24</f>
        <v>0.65047836246101365</v>
      </c>
      <c r="Q24" s="599">
        <f t="shared" ref="Q24" si="4">+(O24*O24)/P24</f>
        <v>38.48984837508808</v>
      </c>
    </row>
    <row r="25" spans="2:28" s="121" customFormat="1" ht="30" customHeight="1">
      <c r="B25" s="603"/>
      <c r="C25" s="603"/>
      <c r="D25" s="167" t="s">
        <v>2</v>
      </c>
      <c r="E25" s="603"/>
      <c r="F25" s="173">
        <f>F21+F23</f>
        <v>15011.04</v>
      </c>
      <c r="G25" s="167" t="s">
        <v>11</v>
      </c>
      <c r="H25" s="174">
        <f>+H19+H21+H23</f>
        <v>562563323</v>
      </c>
      <c r="I25" s="171"/>
      <c r="J25" s="171"/>
      <c r="K25" s="175"/>
      <c r="L25" s="169">
        <f>+L19+L21+L23</f>
        <v>562563323</v>
      </c>
      <c r="M25" s="171"/>
      <c r="N25" s="172"/>
      <c r="O25" s="603"/>
      <c r="P25" s="603"/>
      <c r="Q25" s="600"/>
    </row>
    <row r="26" spans="2:28" ht="15.75" customHeight="1">
      <c r="D26" s="176"/>
      <c r="H26" s="177"/>
      <c r="I26" s="178"/>
      <c r="J26" s="136"/>
      <c r="K26" s="136"/>
      <c r="L26" s="136"/>
      <c r="M26" s="122"/>
      <c r="N26" s="122"/>
      <c r="O26" s="178"/>
      <c r="P26" s="179"/>
      <c r="Q26" s="180"/>
      <c r="R26" s="179"/>
    </row>
    <row r="27" spans="2:28" ht="15.75" customHeight="1">
      <c r="B27" s="609" t="s">
        <v>10</v>
      </c>
      <c r="C27" s="561"/>
      <c r="D27" s="610" t="s">
        <v>9</v>
      </c>
      <c r="E27" s="560"/>
      <c r="F27" s="560"/>
      <c r="G27" s="560"/>
      <c r="H27" s="560"/>
      <c r="I27" s="561"/>
      <c r="J27" s="181" t="s">
        <v>8</v>
      </c>
      <c r="K27" s="610" t="s">
        <v>7</v>
      </c>
      <c r="L27" s="561"/>
      <c r="M27" s="611" t="s">
        <v>100</v>
      </c>
      <c r="N27" s="560"/>
      <c r="O27" s="560"/>
      <c r="P27" s="560"/>
      <c r="Q27" s="561"/>
    </row>
    <row r="28" spans="2:28" ht="26.25" customHeight="1">
      <c r="B28" s="612" t="s">
        <v>175</v>
      </c>
      <c r="C28" s="613"/>
      <c r="D28" s="612" t="s">
        <v>176</v>
      </c>
      <c r="E28" s="618"/>
      <c r="F28" s="618"/>
      <c r="G28" s="618"/>
      <c r="H28" s="618"/>
      <c r="I28" s="613"/>
      <c r="J28" s="585" t="s">
        <v>177</v>
      </c>
      <c r="K28" s="588" t="s">
        <v>3</v>
      </c>
      <c r="L28" s="612" t="s">
        <v>178</v>
      </c>
      <c r="M28" s="624" t="s">
        <v>142</v>
      </c>
      <c r="N28" s="557"/>
      <c r="O28" s="557"/>
      <c r="P28" s="557"/>
      <c r="Q28" s="551"/>
    </row>
    <row r="29" spans="2:28" ht="14.25">
      <c r="B29" s="614"/>
      <c r="C29" s="615"/>
      <c r="D29" s="614"/>
      <c r="E29" s="619"/>
      <c r="F29" s="619"/>
      <c r="G29" s="619"/>
      <c r="H29" s="619"/>
      <c r="I29" s="615"/>
      <c r="J29" s="621"/>
      <c r="K29" s="623"/>
      <c r="L29" s="614"/>
      <c r="M29" s="554"/>
      <c r="N29" s="558"/>
      <c r="O29" s="558"/>
      <c r="P29" s="558"/>
      <c r="Q29" s="555"/>
    </row>
    <row r="30" spans="2:28" ht="15.75" customHeight="1">
      <c r="B30" s="614"/>
      <c r="C30" s="615"/>
      <c r="D30" s="614"/>
      <c r="E30" s="619"/>
      <c r="F30" s="619"/>
      <c r="G30" s="619"/>
      <c r="H30" s="619"/>
      <c r="I30" s="615"/>
      <c r="J30" s="621"/>
      <c r="K30" s="588" t="s">
        <v>2</v>
      </c>
      <c r="L30" s="625"/>
      <c r="M30" s="607" t="s">
        <v>179</v>
      </c>
      <c r="N30" s="557"/>
      <c r="O30" s="557"/>
      <c r="P30" s="557"/>
      <c r="Q30" s="551"/>
    </row>
    <row r="31" spans="2:28" ht="15.75" customHeight="1">
      <c r="B31" s="616"/>
      <c r="C31" s="617"/>
      <c r="D31" s="616"/>
      <c r="E31" s="620"/>
      <c r="F31" s="620"/>
      <c r="G31" s="620"/>
      <c r="H31" s="620"/>
      <c r="I31" s="617"/>
      <c r="J31" s="622"/>
      <c r="K31" s="623"/>
      <c r="L31" s="626"/>
      <c r="M31" s="554"/>
      <c r="N31" s="558"/>
      <c r="O31" s="558"/>
      <c r="P31" s="558"/>
      <c r="Q31" s="555"/>
    </row>
    <row r="32" spans="2:28" ht="15" customHeight="1">
      <c r="B32" s="607" t="s">
        <v>286</v>
      </c>
      <c r="C32" s="557"/>
      <c r="D32" s="557"/>
      <c r="E32" s="557"/>
      <c r="F32" s="557"/>
      <c r="G32" s="557"/>
      <c r="H32" s="557"/>
      <c r="I32" s="557"/>
      <c r="J32" s="557"/>
      <c r="K32" s="557"/>
      <c r="L32" s="551"/>
      <c r="M32" s="608" t="s">
        <v>0</v>
      </c>
      <c r="N32" s="557"/>
      <c r="O32" s="557"/>
      <c r="P32" s="557"/>
      <c r="Q32" s="551"/>
    </row>
    <row r="33" spans="2:17" ht="95.45" customHeight="1">
      <c r="B33" s="554"/>
      <c r="C33" s="558"/>
      <c r="D33" s="558"/>
      <c r="E33" s="558"/>
      <c r="F33" s="558"/>
      <c r="G33" s="558"/>
      <c r="H33" s="558"/>
      <c r="I33" s="558"/>
      <c r="J33" s="558"/>
      <c r="K33" s="558"/>
      <c r="L33" s="555"/>
      <c r="M33" s="554"/>
      <c r="N33" s="558"/>
      <c r="O33" s="558"/>
      <c r="P33" s="558"/>
      <c r="Q33" s="555"/>
    </row>
    <row r="34" spans="2:17" ht="15.75" customHeight="1">
      <c r="M34" s="122"/>
      <c r="N34" s="122"/>
    </row>
    <row r="35" spans="2:17" ht="15.75" customHeight="1">
      <c r="M35" s="122"/>
      <c r="N35" s="122"/>
    </row>
    <row r="36" spans="2:17" ht="15.75" customHeight="1">
      <c r="M36" s="122"/>
      <c r="N36" s="122"/>
    </row>
    <row r="37" spans="2:17" ht="15.75" customHeight="1">
      <c r="M37" s="122"/>
      <c r="N37" s="122"/>
    </row>
    <row r="38" spans="2:17" ht="15.75" customHeight="1">
      <c r="M38" s="122"/>
      <c r="N38" s="122"/>
    </row>
    <row r="39" spans="2:17" ht="15.75" customHeight="1">
      <c r="M39" s="122"/>
      <c r="N39" s="122"/>
    </row>
    <row r="40" spans="2:17" ht="15.75" customHeight="1">
      <c r="M40" s="122"/>
      <c r="N40" s="122"/>
    </row>
    <row r="41" spans="2:17" ht="15.75" customHeight="1">
      <c r="M41" s="122"/>
      <c r="N41" s="122"/>
    </row>
    <row r="42" spans="2:17" ht="15.75" customHeight="1">
      <c r="M42" s="122"/>
      <c r="N42" s="122"/>
    </row>
    <row r="43" spans="2:17" ht="15.75" customHeight="1">
      <c r="M43" s="122"/>
      <c r="N43" s="122"/>
    </row>
    <row r="44" spans="2:17" ht="15.75" customHeight="1">
      <c r="M44" s="122"/>
      <c r="N44" s="122"/>
    </row>
    <row r="45" spans="2:17" ht="15.75" customHeight="1">
      <c r="M45" s="122"/>
      <c r="N45" s="122"/>
    </row>
    <row r="46" spans="2:17" ht="15.75" customHeight="1">
      <c r="M46" s="122"/>
      <c r="N46" s="122"/>
    </row>
    <row r="47" spans="2:17" ht="15.75" customHeight="1">
      <c r="M47" s="122"/>
      <c r="N47" s="122"/>
    </row>
    <row r="48" spans="2:17" ht="15.75" customHeight="1">
      <c r="M48" s="122"/>
      <c r="N48" s="122"/>
    </row>
    <row r="49" spans="13:14" ht="15.75" customHeight="1">
      <c r="M49" s="122"/>
      <c r="N49" s="122"/>
    </row>
    <row r="50" spans="13:14" ht="15.75" customHeight="1">
      <c r="M50" s="122"/>
      <c r="N50" s="122"/>
    </row>
    <row r="51" spans="13:14" ht="15.75" customHeight="1">
      <c r="M51" s="122"/>
      <c r="N51" s="122"/>
    </row>
    <row r="52" spans="13:14" ht="15.75" customHeight="1">
      <c r="M52" s="122"/>
      <c r="N52" s="122"/>
    </row>
    <row r="53" spans="13:14" ht="15.75" customHeight="1">
      <c r="M53" s="122"/>
      <c r="N53" s="122"/>
    </row>
    <row r="54" spans="13:14" ht="15.75" customHeight="1">
      <c r="M54" s="122"/>
      <c r="N54" s="122"/>
    </row>
    <row r="55" spans="13:14" ht="15.75" customHeight="1">
      <c r="M55" s="122"/>
      <c r="N55" s="122"/>
    </row>
    <row r="56" spans="13:14" ht="15.75" customHeight="1">
      <c r="M56" s="122"/>
      <c r="N56" s="122"/>
    </row>
    <row r="57" spans="13:14" ht="15.75" customHeight="1">
      <c r="M57" s="122"/>
      <c r="N57" s="122"/>
    </row>
    <row r="58" spans="13:14" ht="15.75" customHeight="1">
      <c r="M58" s="122"/>
      <c r="N58" s="122"/>
    </row>
    <row r="59" spans="13:14" ht="15.75" customHeight="1">
      <c r="M59" s="122"/>
      <c r="N59" s="122"/>
    </row>
    <row r="60" spans="13:14" ht="15.75" customHeight="1">
      <c r="M60" s="122"/>
      <c r="N60" s="122"/>
    </row>
    <row r="61" spans="13:14" ht="15.75" customHeight="1">
      <c r="M61" s="122"/>
      <c r="N61" s="122"/>
    </row>
    <row r="62" spans="13:14" ht="15.75" customHeight="1">
      <c r="M62" s="122"/>
      <c r="N62" s="122"/>
    </row>
    <row r="63" spans="13:14" ht="15.75" customHeight="1">
      <c r="M63" s="122"/>
      <c r="N63" s="122"/>
    </row>
    <row r="64" spans="13:14" ht="15.75" customHeight="1">
      <c r="M64" s="122"/>
      <c r="N64" s="122"/>
    </row>
    <row r="65" spans="13:14" ht="15.75" customHeight="1">
      <c r="M65" s="122"/>
      <c r="N65" s="122"/>
    </row>
    <row r="66" spans="13:14" ht="15.75" customHeight="1">
      <c r="M66" s="122"/>
      <c r="N66" s="122"/>
    </row>
    <row r="67" spans="13:14" ht="15.75" customHeight="1">
      <c r="M67" s="122"/>
      <c r="N67" s="122"/>
    </row>
    <row r="68" spans="13:14" ht="15.75" customHeight="1">
      <c r="M68" s="122"/>
      <c r="N68" s="122"/>
    </row>
    <row r="69" spans="13:14" ht="15.75" customHeight="1">
      <c r="M69" s="122"/>
      <c r="N69" s="122"/>
    </row>
    <row r="70" spans="13:14" ht="15.75" customHeight="1">
      <c r="M70" s="122"/>
      <c r="N70" s="122"/>
    </row>
    <row r="71" spans="13:14" ht="15.75" customHeight="1">
      <c r="M71" s="122"/>
      <c r="N71" s="122"/>
    </row>
    <row r="72" spans="13:14" ht="15.75" customHeight="1">
      <c r="M72" s="122"/>
      <c r="N72" s="122"/>
    </row>
    <row r="73" spans="13:14" ht="15.75" customHeight="1">
      <c r="M73" s="122"/>
      <c r="N73" s="122"/>
    </row>
    <row r="74" spans="13:14" ht="15.75" customHeight="1">
      <c r="M74" s="122"/>
      <c r="N74" s="122"/>
    </row>
    <row r="75" spans="13:14" ht="15.75" customHeight="1">
      <c r="M75" s="122"/>
      <c r="N75" s="122"/>
    </row>
    <row r="76" spans="13:14" ht="15.75" customHeight="1">
      <c r="M76" s="122"/>
      <c r="N76" s="122"/>
    </row>
    <row r="77" spans="13:14" ht="15.75" customHeight="1">
      <c r="M77" s="122"/>
      <c r="N77" s="122"/>
    </row>
    <row r="78" spans="13:14" ht="15.75" customHeight="1">
      <c r="M78" s="122"/>
      <c r="N78" s="122"/>
    </row>
    <row r="79" spans="13:14" ht="15.75" customHeight="1">
      <c r="M79" s="122"/>
      <c r="N79" s="122"/>
    </row>
    <row r="80" spans="13:14" ht="15.75" customHeight="1">
      <c r="M80" s="122"/>
      <c r="N80" s="122"/>
    </row>
    <row r="81" spans="13:14" ht="15.75" customHeight="1">
      <c r="M81" s="122"/>
      <c r="N81" s="122"/>
    </row>
    <row r="82" spans="13:14" ht="15.75" customHeight="1">
      <c r="M82" s="122"/>
      <c r="N82" s="122"/>
    </row>
    <row r="83" spans="13:14" ht="15.75" customHeight="1">
      <c r="M83" s="122"/>
      <c r="N83" s="122"/>
    </row>
    <row r="84" spans="13:14" ht="15.75" customHeight="1">
      <c r="M84" s="122"/>
      <c r="N84" s="122"/>
    </row>
    <row r="85" spans="13:14" ht="15.75" customHeight="1">
      <c r="M85" s="122"/>
      <c r="N85" s="122"/>
    </row>
    <row r="86" spans="13:14" ht="15.75" customHeight="1">
      <c r="M86" s="122"/>
      <c r="N86" s="122"/>
    </row>
    <row r="87" spans="13:14" ht="15.75" customHeight="1">
      <c r="M87" s="122"/>
      <c r="N87" s="122"/>
    </row>
    <row r="88" spans="13:14" ht="15.75" customHeight="1">
      <c r="M88" s="122"/>
      <c r="N88" s="122"/>
    </row>
    <row r="89" spans="13:14" ht="15.75" customHeight="1">
      <c r="M89" s="122"/>
      <c r="N89" s="122"/>
    </row>
    <row r="90" spans="13:14" ht="15.75" customHeight="1">
      <c r="M90" s="122"/>
      <c r="N90" s="122"/>
    </row>
    <row r="91" spans="13:14" ht="15.75" customHeight="1">
      <c r="M91" s="122"/>
      <c r="N91" s="122"/>
    </row>
    <row r="92" spans="13:14" ht="15.75" customHeight="1">
      <c r="M92" s="122"/>
      <c r="N92" s="122"/>
    </row>
    <row r="93" spans="13:14" ht="15.75" customHeight="1">
      <c r="M93" s="122"/>
      <c r="N93" s="122"/>
    </row>
    <row r="94" spans="13:14" ht="15.75" customHeight="1">
      <c r="M94" s="122"/>
      <c r="N94" s="122"/>
    </row>
    <row r="95" spans="13:14" ht="15.75" customHeight="1">
      <c r="M95" s="122"/>
      <c r="N95" s="122"/>
    </row>
    <row r="96" spans="13:14" ht="15.75" customHeight="1">
      <c r="M96" s="122"/>
      <c r="N96" s="122"/>
    </row>
    <row r="97" spans="13:14" ht="15.75" customHeight="1">
      <c r="M97" s="122"/>
      <c r="N97" s="122"/>
    </row>
    <row r="98" spans="13:14" ht="15.75" customHeight="1">
      <c r="M98" s="122"/>
      <c r="N98" s="122"/>
    </row>
    <row r="99" spans="13:14" ht="15.75" customHeight="1">
      <c r="M99" s="122"/>
      <c r="N99" s="122"/>
    </row>
    <row r="100" spans="13:14" ht="15.75" customHeight="1">
      <c r="M100" s="122"/>
      <c r="N100" s="122"/>
    </row>
    <row r="101" spans="13:14" ht="15.75" customHeight="1">
      <c r="M101" s="122"/>
      <c r="N101" s="122"/>
    </row>
    <row r="102" spans="13:14" ht="15.75" customHeight="1">
      <c r="M102" s="122"/>
      <c r="N102" s="122"/>
    </row>
    <row r="103" spans="13:14" ht="15.75" customHeight="1">
      <c r="M103" s="122"/>
      <c r="N103" s="122"/>
    </row>
    <row r="104" spans="13:14" ht="15.75" customHeight="1">
      <c r="M104" s="122"/>
      <c r="N104" s="122"/>
    </row>
    <row r="105" spans="13:14" ht="15.75" customHeight="1">
      <c r="M105" s="122"/>
      <c r="N105" s="122"/>
    </row>
    <row r="106" spans="13:14" ht="15.75" customHeight="1">
      <c r="M106" s="122"/>
      <c r="N106" s="122"/>
    </row>
    <row r="107" spans="13:14" ht="15.75" customHeight="1">
      <c r="M107" s="122"/>
      <c r="N107" s="122"/>
    </row>
    <row r="108" spans="13:14" ht="15.75" customHeight="1">
      <c r="M108" s="122"/>
      <c r="N108" s="122"/>
    </row>
    <row r="109" spans="13:14" ht="15.75" customHeight="1">
      <c r="M109" s="122"/>
      <c r="N109" s="122"/>
    </row>
    <row r="110" spans="13:14" ht="15.75" customHeight="1">
      <c r="M110" s="122"/>
      <c r="N110" s="122"/>
    </row>
    <row r="111" spans="13:14" ht="15.75" customHeight="1">
      <c r="M111" s="122"/>
      <c r="N111" s="122"/>
    </row>
    <row r="112" spans="13:14" ht="15.75" customHeight="1">
      <c r="M112" s="122"/>
      <c r="N112" s="122"/>
    </row>
    <row r="113" spans="13:14" ht="15.75" customHeight="1">
      <c r="M113" s="122"/>
      <c r="N113" s="122"/>
    </row>
    <row r="114" spans="13:14" ht="15.75" customHeight="1">
      <c r="M114" s="122"/>
      <c r="N114" s="122"/>
    </row>
    <row r="115" spans="13:14" ht="15.75" customHeight="1">
      <c r="M115" s="122"/>
      <c r="N115" s="122"/>
    </row>
    <row r="116" spans="13:14" ht="15.75" customHeight="1">
      <c r="M116" s="122"/>
      <c r="N116" s="122"/>
    </row>
    <row r="117" spans="13:14" ht="15.75" customHeight="1">
      <c r="M117" s="122"/>
      <c r="N117" s="122"/>
    </row>
    <row r="118" spans="13:14" ht="15.75" customHeight="1">
      <c r="M118" s="122"/>
      <c r="N118" s="122"/>
    </row>
    <row r="119" spans="13:14" ht="15.75" customHeight="1">
      <c r="M119" s="122"/>
      <c r="N119" s="122"/>
    </row>
    <row r="120" spans="13:14" ht="15.75" customHeight="1">
      <c r="M120" s="122"/>
      <c r="N120" s="122"/>
    </row>
    <row r="121" spans="13:14" ht="15.75" customHeight="1">
      <c r="M121" s="122"/>
      <c r="N121" s="122"/>
    </row>
    <row r="122" spans="13:14" ht="15.75" customHeight="1">
      <c r="M122" s="122"/>
      <c r="N122" s="122"/>
    </row>
    <row r="123" spans="13:14" ht="15.75" customHeight="1">
      <c r="M123" s="122"/>
      <c r="N123" s="122"/>
    </row>
    <row r="124" spans="13:14" ht="15.75" customHeight="1">
      <c r="M124" s="122"/>
      <c r="N124" s="122"/>
    </row>
    <row r="125" spans="13:14" ht="15.75" customHeight="1">
      <c r="M125" s="122"/>
      <c r="N125" s="122"/>
    </row>
    <row r="126" spans="13:14" ht="15.75" customHeight="1">
      <c r="M126" s="122"/>
      <c r="N126" s="122"/>
    </row>
    <row r="127" spans="13:14" ht="15.75" customHeight="1">
      <c r="M127" s="122"/>
      <c r="N127" s="122"/>
    </row>
    <row r="128" spans="13:14" ht="15.75" customHeight="1">
      <c r="M128" s="122"/>
      <c r="N128" s="122"/>
    </row>
    <row r="129" spans="13:14" ht="15.75" customHeight="1">
      <c r="M129" s="122"/>
      <c r="N129" s="122"/>
    </row>
    <row r="130" spans="13:14" ht="15.75" customHeight="1">
      <c r="M130" s="122"/>
      <c r="N130" s="122"/>
    </row>
    <row r="131" spans="13:14" ht="15.75" customHeight="1">
      <c r="M131" s="122"/>
      <c r="N131" s="122"/>
    </row>
    <row r="132" spans="13:14" ht="15.75" customHeight="1">
      <c r="M132" s="122"/>
      <c r="N132" s="122"/>
    </row>
    <row r="133" spans="13:14" ht="15.75" customHeight="1">
      <c r="M133" s="122"/>
      <c r="N133" s="122"/>
    </row>
    <row r="134" spans="13:14" ht="15.75" customHeight="1">
      <c r="M134" s="122"/>
      <c r="N134" s="122"/>
    </row>
    <row r="135" spans="13:14" ht="15.75" customHeight="1">
      <c r="M135" s="122"/>
      <c r="N135" s="122"/>
    </row>
    <row r="136" spans="13:14" ht="15.75" customHeight="1">
      <c r="M136" s="122"/>
      <c r="N136" s="122"/>
    </row>
    <row r="137" spans="13:14" ht="15.75" customHeight="1">
      <c r="M137" s="122"/>
      <c r="N137" s="122"/>
    </row>
    <row r="138" spans="13:14" ht="15.75" customHeight="1">
      <c r="M138" s="122"/>
      <c r="N138" s="122"/>
    </row>
    <row r="139" spans="13:14" ht="15.75" customHeight="1">
      <c r="M139" s="122"/>
      <c r="N139" s="122"/>
    </row>
    <row r="140" spans="13:14" ht="15.75" customHeight="1">
      <c r="M140" s="122"/>
      <c r="N140" s="122"/>
    </row>
    <row r="141" spans="13:14" ht="15.75" customHeight="1">
      <c r="M141" s="122"/>
      <c r="N141" s="122"/>
    </row>
    <row r="142" spans="13:14" ht="15.75" customHeight="1">
      <c r="M142" s="122"/>
      <c r="N142" s="122"/>
    </row>
    <row r="143" spans="13:14" ht="15.75" customHeight="1">
      <c r="M143" s="122"/>
      <c r="N143" s="122"/>
    </row>
    <row r="144" spans="13:14" ht="15.75" customHeight="1">
      <c r="M144" s="122"/>
      <c r="N144" s="122"/>
    </row>
    <row r="145" spans="13:14" ht="15.75" customHeight="1">
      <c r="M145" s="122"/>
      <c r="N145" s="122"/>
    </row>
    <row r="146" spans="13:14" ht="15.75" customHeight="1">
      <c r="M146" s="122"/>
      <c r="N146" s="122"/>
    </row>
    <row r="147" spans="13:14" ht="15.75" customHeight="1">
      <c r="M147" s="122"/>
      <c r="N147" s="122"/>
    </row>
    <row r="148" spans="13:14" ht="15.75" customHeight="1">
      <c r="M148" s="122"/>
      <c r="N148" s="122"/>
    </row>
    <row r="149" spans="13:14" ht="15.75" customHeight="1">
      <c r="M149" s="122"/>
      <c r="N149" s="122"/>
    </row>
    <row r="150" spans="13:14" ht="15.75" customHeight="1">
      <c r="M150" s="122"/>
      <c r="N150" s="122"/>
    </row>
    <row r="151" spans="13:14" ht="15.75" customHeight="1">
      <c r="M151" s="122"/>
      <c r="N151" s="122"/>
    </row>
    <row r="152" spans="13:14" ht="15.75" customHeight="1">
      <c r="M152" s="122"/>
      <c r="N152" s="122"/>
    </row>
    <row r="153" spans="13:14" ht="15.75" customHeight="1">
      <c r="M153" s="122"/>
      <c r="N153" s="122"/>
    </row>
    <row r="154" spans="13:14" ht="15.75" customHeight="1">
      <c r="M154" s="122"/>
      <c r="N154" s="122"/>
    </row>
    <row r="155" spans="13:14" ht="15.75" customHeight="1">
      <c r="M155" s="122"/>
      <c r="N155" s="122"/>
    </row>
    <row r="156" spans="13:14" ht="15.75" customHeight="1">
      <c r="M156" s="122"/>
      <c r="N156" s="122"/>
    </row>
    <row r="157" spans="13:14" ht="15.75" customHeight="1">
      <c r="M157" s="122"/>
      <c r="N157" s="122"/>
    </row>
    <row r="158" spans="13:14" ht="15.75" customHeight="1">
      <c r="M158" s="122"/>
      <c r="N158" s="122"/>
    </row>
    <row r="159" spans="13:14" ht="15.75" customHeight="1">
      <c r="M159" s="122"/>
      <c r="N159" s="122"/>
    </row>
    <row r="160" spans="13:14" ht="15.75" customHeight="1">
      <c r="M160" s="122"/>
      <c r="N160" s="122"/>
    </row>
    <row r="161" spans="13:14" ht="15.75" customHeight="1">
      <c r="M161" s="122"/>
      <c r="N161" s="122"/>
    </row>
    <row r="162" spans="13:14" ht="15.75" customHeight="1">
      <c r="M162" s="122"/>
      <c r="N162" s="122"/>
    </row>
    <row r="163" spans="13:14" ht="15.75" customHeight="1">
      <c r="M163" s="122"/>
      <c r="N163" s="122"/>
    </row>
    <row r="164" spans="13:14" ht="15.75" customHeight="1">
      <c r="M164" s="122"/>
      <c r="N164" s="122"/>
    </row>
    <row r="165" spans="13:14" ht="15.75" customHeight="1">
      <c r="M165" s="122"/>
      <c r="N165" s="122"/>
    </row>
    <row r="166" spans="13:14" ht="15.75" customHeight="1">
      <c r="M166" s="122"/>
      <c r="N166" s="122"/>
    </row>
    <row r="167" spans="13:14" ht="15.75" customHeight="1">
      <c r="M167" s="122"/>
      <c r="N167" s="122"/>
    </row>
    <row r="168" spans="13:14" ht="15.75" customHeight="1">
      <c r="M168" s="122"/>
      <c r="N168" s="122"/>
    </row>
    <row r="169" spans="13:14" ht="15.75" customHeight="1">
      <c r="M169" s="122"/>
      <c r="N169" s="122"/>
    </row>
    <row r="170" spans="13:14" ht="15.75" customHeight="1">
      <c r="M170" s="122"/>
      <c r="N170" s="122"/>
    </row>
    <row r="171" spans="13:14" ht="15.75" customHeight="1">
      <c r="M171" s="122"/>
      <c r="N171" s="122"/>
    </row>
    <row r="172" spans="13:14" ht="15.75" customHeight="1">
      <c r="M172" s="122"/>
      <c r="N172" s="122"/>
    </row>
    <row r="173" spans="13:14" ht="15.75" customHeight="1">
      <c r="M173" s="122"/>
      <c r="N173" s="122"/>
    </row>
    <row r="174" spans="13:14" ht="15.75" customHeight="1">
      <c r="M174" s="122"/>
      <c r="N174" s="122"/>
    </row>
    <row r="175" spans="13:14" ht="15.75" customHeight="1">
      <c r="M175" s="122"/>
      <c r="N175" s="122"/>
    </row>
    <row r="176" spans="13:14" ht="15.75" customHeight="1">
      <c r="M176" s="122"/>
      <c r="N176" s="122"/>
    </row>
    <row r="177" spans="13:14" ht="15.75" customHeight="1">
      <c r="M177" s="122"/>
      <c r="N177" s="122"/>
    </row>
    <row r="178" spans="13:14" ht="15.75" customHeight="1">
      <c r="M178" s="122"/>
      <c r="N178" s="122"/>
    </row>
    <row r="179" spans="13:14" ht="15.75" customHeight="1">
      <c r="M179" s="122"/>
      <c r="N179" s="122"/>
    </row>
    <row r="180" spans="13:14" ht="15.75" customHeight="1">
      <c r="M180" s="122"/>
      <c r="N180" s="122"/>
    </row>
    <row r="181" spans="13:14" ht="15.75" customHeight="1">
      <c r="M181" s="122"/>
      <c r="N181" s="122"/>
    </row>
    <row r="182" spans="13:14" ht="15.75" customHeight="1">
      <c r="M182" s="122"/>
      <c r="N182" s="122"/>
    </row>
    <row r="183" spans="13:14" ht="15.75" customHeight="1">
      <c r="M183" s="122"/>
      <c r="N183" s="122"/>
    </row>
    <row r="184" spans="13:14" ht="15.75" customHeight="1">
      <c r="M184" s="122"/>
      <c r="N184" s="122"/>
    </row>
    <row r="185" spans="13:14" ht="15.75" customHeight="1">
      <c r="M185" s="122"/>
      <c r="N185" s="122"/>
    </row>
    <row r="186" spans="13:14" ht="15.75" customHeight="1">
      <c r="M186" s="122"/>
      <c r="N186" s="122"/>
    </row>
    <row r="187" spans="13:14" ht="15.75" customHeight="1">
      <c r="M187" s="122"/>
      <c r="N187" s="122"/>
    </row>
    <row r="188" spans="13:14" ht="15.75" customHeight="1">
      <c r="M188" s="122"/>
      <c r="N188" s="122"/>
    </row>
    <row r="189" spans="13:14" ht="15.75" customHeight="1">
      <c r="M189" s="122"/>
      <c r="N189" s="122"/>
    </row>
    <row r="190" spans="13:14" ht="15.75" customHeight="1">
      <c r="M190" s="122"/>
      <c r="N190" s="122"/>
    </row>
    <row r="191" spans="13:14" ht="15.75" customHeight="1">
      <c r="M191" s="122"/>
      <c r="N191" s="122"/>
    </row>
    <row r="192" spans="13:14" ht="15.75" customHeight="1">
      <c r="M192" s="122"/>
      <c r="N192" s="122"/>
    </row>
    <row r="193" spans="13:14" ht="15.75" customHeight="1">
      <c r="M193" s="122"/>
      <c r="N193" s="122"/>
    </row>
    <row r="194" spans="13:14" ht="15.75" customHeight="1">
      <c r="M194" s="122"/>
      <c r="N194" s="122"/>
    </row>
    <row r="195" spans="13:14" ht="15.75" customHeight="1">
      <c r="M195" s="122"/>
      <c r="N195" s="122"/>
    </row>
    <row r="196" spans="13:14" ht="15.75" customHeight="1">
      <c r="M196" s="122"/>
      <c r="N196" s="122"/>
    </row>
    <row r="197" spans="13:14" ht="15.75" customHeight="1">
      <c r="M197" s="122"/>
      <c r="N197" s="122"/>
    </row>
    <row r="198" spans="13:14" ht="15.75" customHeight="1">
      <c r="M198" s="122"/>
      <c r="N198" s="122"/>
    </row>
    <row r="199" spans="13:14" ht="15.75" customHeight="1">
      <c r="M199" s="122"/>
      <c r="N199" s="122"/>
    </row>
    <row r="200" spans="13:14" ht="15.75" customHeight="1">
      <c r="M200" s="122"/>
      <c r="N200" s="122"/>
    </row>
    <row r="201" spans="13:14" ht="15.75" customHeight="1">
      <c r="M201" s="122"/>
      <c r="N201" s="122"/>
    </row>
    <row r="202" spans="13:14" ht="15.75" customHeight="1">
      <c r="M202" s="122"/>
      <c r="N202" s="122"/>
    </row>
    <row r="203" spans="13:14" ht="15.75" customHeight="1">
      <c r="M203" s="122"/>
      <c r="N203" s="122"/>
    </row>
    <row r="204" spans="13:14" ht="15.75" customHeight="1">
      <c r="M204" s="122"/>
      <c r="N204" s="122"/>
    </row>
    <row r="205" spans="13:14" ht="15.75" customHeight="1">
      <c r="M205" s="122"/>
      <c r="N205" s="122"/>
    </row>
    <row r="206" spans="13:14" ht="15.75" customHeight="1">
      <c r="M206" s="122"/>
      <c r="N206" s="122"/>
    </row>
    <row r="207" spans="13:14" ht="15.75" customHeight="1">
      <c r="M207" s="122"/>
      <c r="N207" s="122"/>
    </row>
    <row r="208" spans="13:14" ht="15.75" customHeight="1">
      <c r="M208" s="122"/>
      <c r="N208" s="122"/>
    </row>
    <row r="209" spans="13:14" ht="15.75" customHeight="1">
      <c r="M209" s="122"/>
      <c r="N209" s="122"/>
    </row>
    <row r="210" spans="13:14" ht="15.75" customHeight="1">
      <c r="M210" s="122"/>
      <c r="N210" s="122"/>
    </row>
    <row r="211" spans="13:14" ht="15.75" customHeight="1">
      <c r="M211" s="122"/>
      <c r="N211" s="122"/>
    </row>
    <row r="212" spans="13:14" ht="15.75" customHeight="1">
      <c r="M212" s="122"/>
      <c r="N212" s="122"/>
    </row>
    <row r="213" spans="13:14" ht="15.75" customHeight="1">
      <c r="M213" s="122"/>
      <c r="N213" s="122"/>
    </row>
    <row r="214" spans="13:14" ht="15.75" customHeight="1">
      <c r="M214" s="122"/>
      <c r="N214" s="122"/>
    </row>
    <row r="215" spans="13:14" ht="15.75" customHeight="1">
      <c r="M215" s="122"/>
      <c r="N215" s="122"/>
    </row>
    <row r="216" spans="13:14" ht="15.75" customHeight="1">
      <c r="M216" s="122"/>
      <c r="N216" s="122"/>
    </row>
    <row r="217" spans="13:14" ht="15.75" customHeight="1">
      <c r="M217" s="122"/>
      <c r="N217" s="122"/>
    </row>
    <row r="218" spans="13:14" ht="15.75" customHeight="1">
      <c r="M218" s="122"/>
      <c r="N218" s="122"/>
    </row>
    <row r="219" spans="13:14" ht="15.75" customHeight="1">
      <c r="M219" s="122"/>
      <c r="N219" s="122"/>
    </row>
    <row r="220" spans="13:14" ht="15.75" customHeight="1">
      <c r="M220" s="122"/>
      <c r="N220" s="122"/>
    </row>
    <row r="221" spans="13:14" ht="15.75" customHeight="1">
      <c r="M221" s="122"/>
      <c r="N221" s="122"/>
    </row>
    <row r="222" spans="13:14" ht="15.75" customHeight="1">
      <c r="M222" s="122"/>
      <c r="N222" s="122"/>
    </row>
    <row r="223" spans="13:14" ht="15.75" customHeight="1">
      <c r="M223" s="122"/>
      <c r="N223" s="122"/>
    </row>
    <row r="224" spans="13:14" ht="15.75" customHeight="1">
      <c r="M224" s="122"/>
      <c r="N224" s="122"/>
    </row>
    <row r="225" spans="13:14" ht="15.75" customHeight="1">
      <c r="M225" s="122"/>
      <c r="N225" s="122"/>
    </row>
    <row r="226" spans="13:14" ht="15.75" customHeight="1">
      <c r="M226" s="122"/>
      <c r="N226" s="122"/>
    </row>
    <row r="227" spans="13:14" ht="15.75" customHeight="1">
      <c r="M227" s="122"/>
      <c r="N227" s="122"/>
    </row>
    <row r="228" spans="13:14" ht="15.75" customHeight="1">
      <c r="M228" s="122"/>
      <c r="N228" s="122"/>
    </row>
    <row r="229" spans="13:14" ht="15.75" customHeight="1">
      <c r="M229" s="122"/>
      <c r="N229" s="122"/>
    </row>
    <row r="230" spans="13:14" ht="15.75" customHeight="1">
      <c r="M230" s="122"/>
      <c r="N230" s="122"/>
    </row>
    <row r="231" spans="13:14" ht="15.75" customHeight="1">
      <c r="M231" s="122"/>
      <c r="N231" s="122"/>
    </row>
    <row r="232" spans="13:14" ht="15.75" customHeight="1">
      <c r="M232" s="122"/>
      <c r="N232" s="122"/>
    </row>
    <row r="233" spans="13:14" ht="15.75" customHeight="1">
      <c r="M233" s="122"/>
      <c r="N233" s="122"/>
    </row>
    <row r="234" spans="13:14" ht="15.75" customHeight="1">
      <c r="M234" s="122"/>
      <c r="N234" s="122"/>
    </row>
    <row r="235" spans="13:14" ht="15.75" customHeight="1">
      <c r="M235" s="122"/>
      <c r="N235" s="122"/>
    </row>
    <row r="236" spans="13:14" ht="15.75" customHeight="1">
      <c r="M236" s="122"/>
      <c r="N236" s="122"/>
    </row>
    <row r="237" spans="13:14" ht="15.75" customHeight="1">
      <c r="M237" s="122"/>
      <c r="N237" s="122"/>
    </row>
    <row r="238" spans="13:14" ht="15.75" customHeight="1">
      <c r="M238" s="122"/>
      <c r="N238" s="122"/>
    </row>
    <row r="239" spans="13:14" ht="15.75" customHeight="1">
      <c r="M239" s="122"/>
      <c r="N239" s="122"/>
    </row>
    <row r="240" spans="13:14" ht="15.75" customHeight="1">
      <c r="M240" s="122"/>
      <c r="N240" s="122"/>
    </row>
    <row r="241" spans="13:14" ht="15.75" customHeight="1">
      <c r="M241" s="122"/>
      <c r="N241" s="122"/>
    </row>
    <row r="242" spans="13:14" ht="15.75" customHeight="1">
      <c r="M242" s="122"/>
      <c r="N242" s="122"/>
    </row>
    <row r="243" spans="13:14" ht="15.75" customHeight="1">
      <c r="M243" s="122"/>
      <c r="N243" s="122"/>
    </row>
    <row r="244" spans="13:14" ht="15.75" customHeight="1">
      <c r="M244" s="122"/>
      <c r="N244" s="122"/>
    </row>
    <row r="245" spans="13:14" ht="15.75" customHeight="1">
      <c r="M245" s="122"/>
      <c r="N245" s="122"/>
    </row>
    <row r="246" spans="13:14" ht="15.75" customHeight="1">
      <c r="M246" s="122"/>
      <c r="N246" s="122"/>
    </row>
    <row r="247" spans="13:14" ht="15.75" customHeight="1">
      <c r="M247" s="122"/>
      <c r="N247" s="122"/>
    </row>
    <row r="248" spans="13:14" ht="15.75" customHeight="1">
      <c r="M248" s="122"/>
      <c r="N248" s="122"/>
    </row>
    <row r="249" spans="13:14" ht="15.75" customHeight="1">
      <c r="M249" s="122"/>
      <c r="N249" s="122"/>
    </row>
    <row r="250" spans="13:14" ht="15.75" customHeight="1">
      <c r="M250" s="122"/>
      <c r="N250" s="122"/>
    </row>
    <row r="251" spans="13:14" ht="15.75" customHeight="1">
      <c r="M251" s="122"/>
      <c r="N251" s="122"/>
    </row>
    <row r="252" spans="13:14" ht="15.75" customHeight="1">
      <c r="M252" s="122"/>
      <c r="N252" s="122"/>
    </row>
    <row r="253" spans="13:14" ht="15.75" customHeight="1">
      <c r="M253" s="122"/>
      <c r="N253" s="122"/>
    </row>
    <row r="254" spans="13:14" ht="15.75" customHeight="1">
      <c r="M254" s="122"/>
      <c r="N254" s="122"/>
    </row>
    <row r="255" spans="13:14" ht="15.75" customHeight="1">
      <c r="M255" s="122"/>
      <c r="N255" s="122"/>
    </row>
    <row r="256" spans="13:14" ht="15.75" customHeight="1">
      <c r="M256" s="122"/>
      <c r="N256" s="122"/>
    </row>
    <row r="257" spans="13:14" ht="15.75" customHeight="1">
      <c r="M257" s="122"/>
      <c r="N257" s="122"/>
    </row>
    <row r="258" spans="13:14" ht="15.75" customHeight="1">
      <c r="M258" s="122"/>
      <c r="N258" s="122"/>
    </row>
    <row r="259" spans="13:14" ht="15.75" customHeight="1">
      <c r="M259" s="122"/>
      <c r="N259" s="122"/>
    </row>
    <row r="260" spans="13:14" ht="15.75" customHeight="1">
      <c r="M260" s="122"/>
      <c r="N260" s="122"/>
    </row>
    <row r="261" spans="13:14" ht="15.75" customHeight="1">
      <c r="M261" s="122"/>
      <c r="N261" s="122"/>
    </row>
    <row r="262" spans="13:14" ht="15.75" customHeight="1">
      <c r="M262" s="122"/>
      <c r="N262" s="122"/>
    </row>
    <row r="263" spans="13:14" ht="15.75" customHeight="1">
      <c r="M263" s="122"/>
      <c r="N263" s="122"/>
    </row>
    <row r="264" spans="13:14" ht="15.75" customHeight="1">
      <c r="M264" s="122"/>
      <c r="N264" s="122"/>
    </row>
    <row r="265" spans="13:14" ht="15.75" customHeight="1">
      <c r="M265" s="122"/>
      <c r="N265" s="122"/>
    </row>
    <row r="266" spans="13:14" ht="15.75" customHeight="1">
      <c r="M266" s="122"/>
      <c r="N266" s="122"/>
    </row>
    <row r="267" spans="13:14" ht="15.75" customHeight="1">
      <c r="M267" s="122"/>
      <c r="N267" s="122"/>
    </row>
    <row r="268" spans="13:14" ht="15.75" customHeight="1">
      <c r="M268" s="122"/>
      <c r="N268" s="122"/>
    </row>
    <row r="269" spans="13:14" ht="15.75" customHeight="1">
      <c r="M269" s="122"/>
      <c r="N269" s="122"/>
    </row>
    <row r="270" spans="13:14" ht="15.75" customHeight="1">
      <c r="M270" s="122"/>
      <c r="N270" s="122"/>
    </row>
    <row r="271" spans="13:14" ht="15.75" customHeight="1">
      <c r="M271" s="122"/>
      <c r="N271" s="122"/>
    </row>
    <row r="272" spans="13:14" ht="15.75" customHeight="1">
      <c r="M272" s="122"/>
      <c r="N272" s="122"/>
    </row>
    <row r="273" spans="13:14" ht="15.75" customHeight="1">
      <c r="M273" s="122"/>
      <c r="N273" s="122"/>
    </row>
    <row r="274" spans="13:14" ht="15.75" customHeight="1">
      <c r="M274" s="122"/>
      <c r="N274" s="122"/>
    </row>
    <row r="275" spans="13:14" ht="15.75" customHeight="1">
      <c r="M275" s="122"/>
      <c r="N275" s="122"/>
    </row>
    <row r="276" spans="13:14" ht="15.75" customHeight="1">
      <c r="M276" s="122"/>
      <c r="N276" s="122"/>
    </row>
    <row r="277" spans="13:14" ht="15.75" customHeight="1">
      <c r="M277" s="122"/>
      <c r="N277" s="122"/>
    </row>
    <row r="278" spans="13:14" ht="15.75" customHeight="1">
      <c r="M278" s="122"/>
      <c r="N278" s="122"/>
    </row>
    <row r="279" spans="13:14" ht="15.75" customHeight="1">
      <c r="M279" s="122"/>
      <c r="N279" s="122"/>
    </row>
    <row r="280" spans="13:14" ht="15.75" customHeight="1">
      <c r="M280" s="122"/>
      <c r="N280" s="122"/>
    </row>
    <row r="281" spans="13:14" ht="15.75" customHeight="1">
      <c r="M281" s="122"/>
      <c r="N281" s="122"/>
    </row>
    <row r="282" spans="13:14" ht="15.75" customHeight="1">
      <c r="M282" s="122"/>
      <c r="N282" s="122"/>
    </row>
    <row r="283" spans="13:14" ht="15.75" customHeight="1">
      <c r="M283" s="122"/>
      <c r="N283" s="122"/>
    </row>
    <row r="284" spans="13:14" ht="15.75" customHeight="1">
      <c r="M284" s="122"/>
      <c r="N284" s="122"/>
    </row>
    <row r="285" spans="13:14" ht="15.75" customHeight="1">
      <c r="M285" s="122"/>
      <c r="N285" s="122"/>
    </row>
    <row r="286" spans="13:14" ht="15.75" customHeight="1">
      <c r="M286" s="122"/>
      <c r="N286" s="122"/>
    </row>
    <row r="287" spans="13:14" ht="15.75" customHeight="1">
      <c r="M287" s="122"/>
      <c r="N287" s="122"/>
    </row>
    <row r="288" spans="13:14" ht="15.75" customHeight="1">
      <c r="M288" s="122"/>
      <c r="N288" s="122"/>
    </row>
    <row r="289" spans="13:14" ht="15.75" customHeight="1">
      <c r="M289" s="122"/>
      <c r="N289" s="122"/>
    </row>
    <row r="290" spans="13:14" ht="15.75" customHeight="1">
      <c r="M290" s="122"/>
      <c r="N290" s="122"/>
    </row>
    <row r="291" spans="13:14" ht="15.75" customHeight="1">
      <c r="M291" s="122"/>
      <c r="N291" s="122"/>
    </row>
    <row r="292" spans="13:14" ht="15.75" customHeight="1">
      <c r="M292" s="122"/>
      <c r="N292" s="122"/>
    </row>
    <row r="293" spans="13:14" ht="15.75" customHeight="1">
      <c r="M293" s="122"/>
      <c r="N293" s="122"/>
    </row>
    <row r="294" spans="13:14" ht="15.75" customHeight="1">
      <c r="M294" s="122"/>
      <c r="N294" s="122"/>
    </row>
    <row r="295" spans="13:14" ht="15.75" customHeight="1">
      <c r="M295" s="122"/>
      <c r="N295" s="122"/>
    </row>
    <row r="296" spans="13:14" ht="15.75" customHeight="1">
      <c r="M296" s="122"/>
      <c r="N296" s="122"/>
    </row>
    <row r="297" spans="13:14" ht="15.75" customHeight="1">
      <c r="M297" s="122"/>
      <c r="N297" s="122"/>
    </row>
    <row r="298" spans="13:14" ht="15.75" customHeight="1">
      <c r="M298" s="122"/>
      <c r="N298" s="122"/>
    </row>
    <row r="299" spans="13:14" ht="15.75" customHeight="1">
      <c r="M299" s="122"/>
      <c r="N299" s="122"/>
    </row>
    <row r="300" spans="13:14" ht="15.75" customHeight="1">
      <c r="M300" s="122"/>
      <c r="N300" s="122"/>
    </row>
    <row r="301" spans="13:14" ht="15.75" customHeight="1">
      <c r="M301" s="122"/>
      <c r="N301" s="122"/>
    </row>
    <row r="302" spans="13:14" ht="15.75" customHeight="1">
      <c r="M302" s="122"/>
      <c r="N302" s="122"/>
    </row>
    <row r="303" spans="13:14" ht="15.75" customHeight="1">
      <c r="M303" s="122"/>
      <c r="N303" s="122"/>
    </row>
    <row r="304" spans="13:14" ht="15.75" customHeight="1">
      <c r="M304" s="122"/>
      <c r="N304" s="122"/>
    </row>
    <row r="305" spans="13:14" ht="15.75" customHeight="1">
      <c r="M305" s="122"/>
      <c r="N305" s="122"/>
    </row>
    <row r="306" spans="13:14" ht="15.75" customHeight="1">
      <c r="M306" s="122"/>
      <c r="N306" s="122"/>
    </row>
    <row r="307" spans="13:14" ht="15.75" customHeight="1">
      <c r="M307" s="122"/>
      <c r="N307" s="122"/>
    </row>
    <row r="308" spans="13:14" ht="15.75" customHeight="1">
      <c r="M308" s="122"/>
      <c r="N308" s="122"/>
    </row>
    <row r="309" spans="13:14" ht="15.75" customHeight="1">
      <c r="M309" s="122"/>
      <c r="N309" s="122"/>
    </row>
    <row r="310" spans="13:14" ht="15.75" customHeight="1">
      <c r="M310" s="122"/>
      <c r="N310" s="122"/>
    </row>
    <row r="311" spans="13:14" ht="15.75" customHeight="1">
      <c r="M311" s="122"/>
      <c r="N311" s="122"/>
    </row>
    <row r="312" spans="13:14" ht="15.75" customHeight="1">
      <c r="M312" s="122"/>
      <c r="N312" s="122"/>
    </row>
    <row r="313" spans="13:14" ht="15.75" customHeight="1">
      <c r="M313" s="122"/>
      <c r="N313" s="122"/>
    </row>
    <row r="314" spans="13:14" ht="15.75" customHeight="1">
      <c r="M314" s="122"/>
      <c r="N314" s="122"/>
    </row>
    <row r="315" spans="13:14" ht="15.75" customHeight="1">
      <c r="M315" s="122"/>
      <c r="N315" s="122"/>
    </row>
    <row r="316" spans="13:14" ht="15.75" customHeight="1">
      <c r="M316" s="122"/>
      <c r="N316" s="122"/>
    </row>
    <row r="317" spans="13:14" ht="15.75" customHeight="1">
      <c r="M317" s="122"/>
      <c r="N317" s="122"/>
    </row>
    <row r="318" spans="13:14" ht="15.75" customHeight="1">
      <c r="M318" s="122"/>
      <c r="N318" s="122"/>
    </row>
    <row r="319" spans="13:14" ht="15.75" customHeight="1">
      <c r="M319" s="122"/>
      <c r="N319" s="122"/>
    </row>
    <row r="320" spans="13:14" ht="15.75" customHeight="1">
      <c r="M320" s="122"/>
      <c r="N320" s="122"/>
    </row>
    <row r="321" spans="13:14" ht="15.75" customHeight="1">
      <c r="M321" s="122"/>
      <c r="N321" s="122"/>
    </row>
    <row r="322" spans="13:14" ht="15.75" customHeight="1">
      <c r="M322" s="122"/>
      <c r="N322" s="122"/>
    </row>
    <row r="323" spans="13:14" ht="15.75" customHeight="1">
      <c r="M323" s="122"/>
      <c r="N323" s="122"/>
    </row>
    <row r="324" spans="13:14" ht="15.75" customHeight="1">
      <c r="M324" s="122"/>
      <c r="N324" s="122"/>
    </row>
    <row r="325" spans="13:14" ht="15.75" customHeight="1">
      <c r="M325" s="122"/>
      <c r="N325" s="122"/>
    </row>
    <row r="326" spans="13:14" ht="15.75" customHeight="1">
      <c r="M326" s="122"/>
      <c r="N326" s="122"/>
    </row>
    <row r="327" spans="13:14" ht="15.75" customHeight="1">
      <c r="M327" s="122"/>
      <c r="N327" s="122"/>
    </row>
    <row r="328" spans="13:14" ht="15.75" customHeight="1">
      <c r="M328" s="122"/>
      <c r="N328" s="122"/>
    </row>
    <row r="329" spans="13:14" ht="15.75" customHeight="1">
      <c r="M329" s="122"/>
      <c r="N329" s="122"/>
    </row>
    <row r="330" spans="13:14" ht="15.75" customHeight="1">
      <c r="M330" s="122"/>
      <c r="N330" s="122"/>
    </row>
    <row r="331" spans="13:14" ht="15.75" customHeight="1">
      <c r="M331" s="122"/>
      <c r="N331" s="122"/>
    </row>
    <row r="332" spans="13:14" ht="15.75" customHeight="1">
      <c r="M332" s="122"/>
      <c r="N332" s="122"/>
    </row>
    <row r="333" spans="13:14" ht="15.75" customHeight="1">
      <c r="M333" s="122"/>
      <c r="N333" s="122"/>
    </row>
    <row r="334" spans="13:14" ht="15.75" customHeight="1">
      <c r="M334" s="122"/>
      <c r="N334" s="122"/>
    </row>
    <row r="335" spans="13:14" ht="15.75" customHeight="1">
      <c r="M335" s="122"/>
      <c r="N335" s="122"/>
    </row>
    <row r="336" spans="13:14" ht="15.75" customHeight="1">
      <c r="M336" s="122"/>
      <c r="N336" s="122"/>
    </row>
    <row r="337" spans="13:14" ht="15.75" customHeight="1">
      <c r="M337" s="122"/>
      <c r="N337" s="122"/>
    </row>
    <row r="338" spans="13:14" ht="15.75" customHeight="1">
      <c r="M338" s="122"/>
      <c r="N338" s="122"/>
    </row>
    <row r="339" spans="13:14" ht="15.75" customHeight="1">
      <c r="M339" s="122"/>
      <c r="N339" s="122"/>
    </row>
    <row r="340" spans="13:14" ht="15.75" customHeight="1">
      <c r="M340" s="122"/>
      <c r="N340" s="122"/>
    </row>
    <row r="341" spans="13:14" ht="15.75" customHeight="1">
      <c r="M341" s="122"/>
      <c r="N341" s="122"/>
    </row>
    <row r="342" spans="13:14" ht="15.75" customHeight="1">
      <c r="M342" s="122"/>
      <c r="N342" s="122"/>
    </row>
    <row r="343" spans="13:14" ht="15.75" customHeight="1">
      <c r="M343" s="122"/>
      <c r="N343" s="122"/>
    </row>
    <row r="344" spans="13:14" ht="15.75" customHeight="1">
      <c r="M344" s="122"/>
      <c r="N344" s="122"/>
    </row>
    <row r="345" spans="13:14" ht="15.75" customHeight="1">
      <c r="M345" s="122"/>
      <c r="N345" s="122"/>
    </row>
    <row r="346" spans="13:14" ht="15.75" customHeight="1">
      <c r="M346" s="122"/>
      <c r="N346" s="122"/>
    </row>
    <row r="347" spans="13:14" ht="15.75" customHeight="1">
      <c r="M347" s="122"/>
      <c r="N347" s="122"/>
    </row>
    <row r="348" spans="13:14" ht="15.75" customHeight="1">
      <c r="M348" s="122"/>
      <c r="N348" s="122"/>
    </row>
    <row r="349" spans="13:14" ht="15.75" customHeight="1">
      <c r="M349" s="122"/>
      <c r="N349" s="122"/>
    </row>
    <row r="350" spans="13:14" ht="15.75" customHeight="1">
      <c r="M350" s="122"/>
      <c r="N350" s="122"/>
    </row>
    <row r="351" spans="13:14" ht="15.75" customHeight="1">
      <c r="M351" s="122"/>
      <c r="N351" s="122"/>
    </row>
    <row r="352" spans="13:14" ht="15.75" customHeight="1">
      <c r="M352" s="122"/>
      <c r="N352" s="122"/>
    </row>
    <row r="353" spans="13:14" ht="15.75" customHeight="1">
      <c r="M353" s="122"/>
      <c r="N353" s="122"/>
    </row>
    <row r="354" spans="13:14" ht="15.75" customHeight="1">
      <c r="M354" s="122"/>
      <c r="N354" s="122"/>
    </row>
    <row r="355" spans="13:14" ht="15.75" customHeight="1">
      <c r="M355" s="122"/>
      <c r="N355" s="122"/>
    </row>
    <row r="356" spans="13:14" ht="15.75" customHeight="1">
      <c r="M356" s="122"/>
      <c r="N356" s="122"/>
    </row>
    <row r="357" spans="13:14" ht="15.75" customHeight="1">
      <c r="M357" s="122"/>
      <c r="N357" s="122"/>
    </row>
    <row r="358" spans="13:14" ht="15.75" customHeight="1">
      <c r="M358" s="122"/>
      <c r="N358" s="122"/>
    </row>
    <row r="359" spans="13:14" ht="15.75" customHeight="1">
      <c r="M359" s="122"/>
      <c r="N359" s="122"/>
    </row>
    <row r="360" spans="13:14" ht="15.75" customHeight="1">
      <c r="M360" s="122"/>
      <c r="N360" s="122"/>
    </row>
    <row r="361" spans="13:14" ht="15.75" customHeight="1">
      <c r="M361" s="122"/>
      <c r="N361" s="122"/>
    </row>
    <row r="362" spans="13:14" ht="15.75" customHeight="1">
      <c r="M362" s="122"/>
      <c r="N362" s="122"/>
    </row>
    <row r="363" spans="13:14" ht="15.75" customHeight="1">
      <c r="M363" s="122"/>
      <c r="N363" s="122"/>
    </row>
    <row r="364" spans="13:14" ht="15.75" customHeight="1">
      <c r="M364" s="122"/>
      <c r="N364" s="122"/>
    </row>
    <row r="365" spans="13:14" ht="15.75" customHeight="1">
      <c r="M365" s="122"/>
      <c r="N365" s="122"/>
    </row>
    <row r="366" spans="13:14" ht="15.75" customHeight="1">
      <c r="M366" s="122"/>
      <c r="N366" s="122"/>
    </row>
    <row r="367" spans="13:14" ht="15.75" customHeight="1">
      <c r="M367" s="122"/>
      <c r="N367" s="122"/>
    </row>
    <row r="368" spans="13:14" ht="15.75" customHeight="1">
      <c r="M368" s="122"/>
      <c r="N368" s="122"/>
    </row>
    <row r="369" spans="13:14" ht="15.75" customHeight="1">
      <c r="M369" s="122"/>
      <c r="N369" s="122"/>
    </row>
    <row r="370" spans="13:14" ht="15.75" customHeight="1">
      <c r="M370" s="122"/>
      <c r="N370" s="122"/>
    </row>
    <row r="371" spans="13:14" ht="15.75" customHeight="1">
      <c r="M371" s="122"/>
      <c r="N371" s="122"/>
    </row>
    <row r="372" spans="13:14" ht="15.75" customHeight="1">
      <c r="M372" s="122"/>
      <c r="N372" s="122"/>
    </row>
    <row r="373" spans="13:14" ht="15.75" customHeight="1">
      <c r="M373" s="122"/>
      <c r="N373" s="122"/>
    </row>
    <row r="374" spans="13:14" ht="15.75" customHeight="1">
      <c r="M374" s="122"/>
      <c r="N374" s="122"/>
    </row>
    <row r="375" spans="13:14" ht="15.75" customHeight="1">
      <c r="M375" s="122"/>
      <c r="N375" s="122"/>
    </row>
    <row r="376" spans="13:14" ht="15.75" customHeight="1">
      <c r="M376" s="122"/>
      <c r="N376" s="122"/>
    </row>
    <row r="377" spans="13:14" ht="15.75" customHeight="1">
      <c r="M377" s="122"/>
      <c r="N377" s="122"/>
    </row>
    <row r="378" spans="13:14" ht="15.75" customHeight="1">
      <c r="M378" s="122"/>
      <c r="N378" s="122"/>
    </row>
    <row r="379" spans="13:14" ht="15.75" customHeight="1">
      <c r="M379" s="122"/>
      <c r="N379" s="122"/>
    </row>
    <row r="380" spans="13:14" ht="15.75" customHeight="1">
      <c r="M380" s="122"/>
      <c r="N380" s="122"/>
    </row>
    <row r="381" spans="13:14" ht="15.75" customHeight="1">
      <c r="M381" s="122"/>
      <c r="N381" s="122"/>
    </row>
    <row r="382" spans="13:14" ht="15.75" customHeight="1">
      <c r="M382" s="122"/>
      <c r="N382" s="122"/>
    </row>
    <row r="383" spans="13:14" ht="15.75" customHeight="1">
      <c r="M383" s="122"/>
      <c r="N383" s="122"/>
    </row>
    <row r="384" spans="13:14" ht="15.75" customHeight="1">
      <c r="M384" s="122"/>
      <c r="N384" s="122"/>
    </row>
    <row r="385" spans="13:14" ht="15.75" customHeight="1">
      <c r="M385" s="122"/>
      <c r="N385" s="122"/>
    </row>
    <row r="386" spans="13:14" ht="15.75" customHeight="1">
      <c r="M386" s="122"/>
      <c r="N386" s="122"/>
    </row>
    <row r="387" spans="13:14" ht="15.75" customHeight="1">
      <c r="M387" s="122"/>
      <c r="N387" s="122"/>
    </row>
    <row r="388" spans="13:14" ht="15.75" customHeight="1">
      <c r="M388" s="122"/>
      <c r="N388" s="122"/>
    </row>
    <row r="389" spans="13:14" ht="15.75" customHeight="1">
      <c r="M389" s="122"/>
      <c r="N389" s="122"/>
    </row>
    <row r="390" spans="13:14" ht="15.75" customHeight="1">
      <c r="M390" s="122"/>
      <c r="N390" s="122"/>
    </row>
    <row r="391" spans="13:14" ht="15.75" customHeight="1">
      <c r="M391" s="122"/>
      <c r="N391" s="122"/>
    </row>
    <row r="392" spans="13:14" ht="15.75" customHeight="1">
      <c r="M392" s="122"/>
      <c r="N392" s="122"/>
    </row>
    <row r="393" spans="13:14" ht="15.75" customHeight="1">
      <c r="M393" s="122"/>
      <c r="N393" s="122"/>
    </row>
    <row r="394" spans="13:14" ht="15.75" customHeight="1">
      <c r="M394" s="122"/>
      <c r="N394" s="122"/>
    </row>
    <row r="395" spans="13:14" ht="15.75" customHeight="1">
      <c r="M395" s="122"/>
      <c r="N395" s="122"/>
    </row>
    <row r="396" spans="13:14" ht="15.75" customHeight="1">
      <c r="M396" s="122"/>
      <c r="N396" s="122"/>
    </row>
    <row r="397" spans="13:14" ht="15.75" customHeight="1">
      <c r="M397" s="122"/>
      <c r="N397" s="122"/>
    </row>
    <row r="398" spans="13:14" ht="15.75" customHeight="1">
      <c r="M398" s="122"/>
      <c r="N398" s="122"/>
    </row>
    <row r="399" spans="13:14" ht="15.75" customHeight="1">
      <c r="M399" s="122"/>
      <c r="N399" s="122"/>
    </row>
    <row r="400" spans="13:14" ht="15.75" customHeight="1">
      <c r="M400" s="122"/>
      <c r="N400" s="122"/>
    </row>
    <row r="401" spans="13:14" ht="15.75" customHeight="1">
      <c r="M401" s="122"/>
      <c r="N401" s="122"/>
    </row>
    <row r="402" spans="13:14" ht="15.75" customHeight="1">
      <c r="M402" s="122"/>
      <c r="N402" s="122"/>
    </row>
    <row r="403" spans="13:14" ht="15.75" customHeight="1">
      <c r="M403" s="122"/>
      <c r="N403" s="122"/>
    </row>
    <row r="404" spans="13:14" ht="15.75" customHeight="1">
      <c r="M404" s="122"/>
      <c r="N404" s="122"/>
    </row>
    <row r="405" spans="13:14" ht="15.75" customHeight="1">
      <c r="M405" s="122"/>
      <c r="N405" s="122"/>
    </row>
    <row r="406" spans="13:14" ht="15.75" customHeight="1">
      <c r="M406" s="122"/>
      <c r="N406" s="122"/>
    </row>
    <row r="407" spans="13:14" ht="15.75" customHeight="1">
      <c r="M407" s="122"/>
      <c r="N407" s="122"/>
    </row>
    <row r="408" spans="13:14" ht="15.75" customHeight="1">
      <c r="M408" s="122"/>
      <c r="N408" s="122"/>
    </row>
    <row r="409" spans="13:14" ht="15.75" customHeight="1">
      <c r="M409" s="122"/>
      <c r="N409" s="122"/>
    </row>
    <row r="410" spans="13:14" ht="15.75" customHeight="1">
      <c r="M410" s="122"/>
      <c r="N410" s="122"/>
    </row>
    <row r="411" spans="13:14" ht="15.75" customHeight="1">
      <c r="M411" s="122"/>
      <c r="N411" s="122"/>
    </row>
    <row r="412" spans="13:14" ht="15.75" customHeight="1">
      <c r="M412" s="122"/>
      <c r="N412" s="122"/>
    </row>
    <row r="413" spans="13:14" ht="15.75" customHeight="1">
      <c r="M413" s="122"/>
      <c r="N413" s="122"/>
    </row>
    <row r="414" spans="13:14" ht="15.75" customHeight="1">
      <c r="M414" s="122"/>
      <c r="N414" s="122"/>
    </row>
    <row r="415" spans="13:14" ht="15.75" customHeight="1">
      <c r="M415" s="122"/>
      <c r="N415" s="122"/>
    </row>
    <row r="416" spans="13:14" ht="15.75" customHeight="1">
      <c r="M416" s="122"/>
      <c r="N416" s="122"/>
    </row>
    <row r="417" spans="13:14" ht="15.75" customHeight="1">
      <c r="M417" s="122"/>
      <c r="N417" s="122"/>
    </row>
    <row r="418" spans="13:14" ht="15.75" customHeight="1">
      <c r="M418" s="122"/>
      <c r="N418" s="122"/>
    </row>
    <row r="419" spans="13:14" ht="15.75" customHeight="1">
      <c r="M419" s="122"/>
      <c r="N419" s="122"/>
    </row>
    <row r="420" spans="13:14" ht="15.75" customHeight="1">
      <c r="M420" s="122"/>
      <c r="N420" s="122"/>
    </row>
    <row r="421" spans="13:14" ht="15.75" customHeight="1">
      <c r="M421" s="122"/>
      <c r="N421" s="122"/>
    </row>
    <row r="422" spans="13:14" ht="15.75" customHeight="1">
      <c r="M422" s="122"/>
      <c r="N422" s="122"/>
    </row>
    <row r="423" spans="13:14" ht="15.75" customHeight="1">
      <c r="M423" s="122"/>
      <c r="N423" s="122"/>
    </row>
    <row r="424" spans="13:14" ht="15.75" customHeight="1">
      <c r="M424" s="122"/>
      <c r="N424" s="122"/>
    </row>
    <row r="425" spans="13:14" ht="15.75" customHeight="1">
      <c r="M425" s="122"/>
      <c r="N425" s="122"/>
    </row>
    <row r="426" spans="13:14" ht="15.75" customHeight="1">
      <c r="M426" s="122"/>
      <c r="N426" s="122"/>
    </row>
    <row r="427" spans="13:14" ht="15.75" customHeight="1">
      <c r="M427" s="122"/>
      <c r="N427" s="122"/>
    </row>
    <row r="428" spans="13:14" ht="15.75" customHeight="1">
      <c r="M428" s="122"/>
      <c r="N428" s="122"/>
    </row>
    <row r="429" spans="13:14" ht="15.75" customHeight="1">
      <c r="M429" s="122"/>
      <c r="N429" s="122"/>
    </row>
    <row r="430" spans="13:14" ht="15.75" customHeight="1">
      <c r="M430" s="122"/>
      <c r="N430" s="122"/>
    </row>
    <row r="431" spans="13:14" ht="15.75" customHeight="1">
      <c r="M431" s="122"/>
      <c r="N431" s="122"/>
    </row>
    <row r="432" spans="13:14" ht="15.75" customHeight="1">
      <c r="M432" s="122"/>
      <c r="N432" s="122"/>
    </row>
    <row r="433" spans="13:14" ht="15.75" customHeight="1">
      <c r="M433" s="122"/>
      <c r="N433" s="122"/>
    </row>
    <row r="434" spans="13:14" ht="15.75" customHeight="1">
      <c r="M434" s="122"/>
      <c r="N434" s="122"/>
    </row>
    <row r="435" spans="13:14" ht="15.75" customHeight="1">
      <c r="M435" s="122"/>
      <c r="N435" s="122"/>
    </row>
    <row r="436" spans="13:14" ht="15.75" customHeight="1">
      <c r="M436" s="122"/>
      <c r="N436" s="122"/>
    </row>
    <row r="437" spans="13:14" ht="15.75" customHeight="1">
      <c r="M437" s="122"/>
      <c r="N437" s="122"/>
    </row>
    <row r="438" spans="13:14" ht="15.75" customHeight="1">
      <c r="M438" s="122"/>
      <c r="N438" s="122"/>
    </row>
    <row r="439" spans="13:14" ht="15.75" customHeight="1">
      <c r="M439" s="122"/>
      <c r="N439" s="122"/>
    </row>
    <row r="440" spans="13:14" ht="15.75" customHeight="1">
      <c r="M440" s="122"/>
      <c r="N440" s="122"/>
    </row>
    <row r="441" spans="13:14" ht="15.75" customHeight="1">
      <c r="M441" s="122"/>
      <c r="N441" s="122"/>
    </row>
    <row r="442" spans="13:14" ht="15.75" customHeight="1">
      <c r="M442" s="122"/>
      <c r="N442" s="122"/>
    </row>
    <row r="443" spans="13:14" ht="15.75" customHeight="1">
      <c r="M443" s="122"/>
      <c r="N443" s="122"/>
    </row>
    <row r="444" spans="13:14" ht="15.75" customHeight="1">
      <c r="M444" s="122"/>
      <c r="N444" s="122"/>
    </row>
    <row r="445" spans="13:14" ht="15.75" customHeight="1">
      <c r="M445" s="122"/>
      <c r="N445" s="122"/>
    </row>
    <row r="446" spans="13:14" ht="15.75" customHeight="1">
      <c r="M446" s="122"/>
      <c r="N446" s="122"/>
    </row>
    <row r="447" spans="13:14" ht="15.75" customHeight="1">
      <c r="M447" s="122"/>
      <c r="N447" s="122"/>
    </row>
    <row r="448" spans="13:14" ht="15.75" customHeight="1">
      <c r="M448" s="122"/>
      <c r="N448" s="122"/>
    </row>
    <row r="449" spans="13:14" ht="15.75" customHeight="1">
      <c r="M449" s="122"/>
      <c r="N449" s="122"/>
    </row>
    <row r="450" spans="13:14" ht="15.75" customHeight="1">
      <c r="M450" s="122"/>
      <c r="N450" s="122"/>
    </row>
    <row r="451" spans="13:14" ht="15.75" customHeight="1">
      <c r="M451" s="122"/>
      <c r="N451" s="122"/>
    </row>
    <row r="452" spans="13:14" ht="15.75" customHeight="1">
      <c r="M452" s="122"/>
      <c r="N452" s="122"/>
    </row>
    <row r="453" spans="13:14" ht="15.75" customHeight="1">
      <c r="M453" s="122"/>
      <c r="N453" s="122"/>
    </row>
    <row r="454" spans="13:14" ht="15.75" customHeight="1">
      <c r="M454" s="122"/>
      <c r="N454" s="122"/>
    </row>
    <row r="455" spans="13:14" ht="15.75" customHeight="1">
      <c r="M455" s="122"/>
      <c r="N455" s="122"/>
    </row>
    <row r="456" spans="13:14" ht="15.75" customHeight="1">
      <c r="M456" s="122"/>
      <c r="N456" s="122"/>
    </row>
    <row r="457" spans="13:14" ht="15.75" customHeight="1">
      <c r="M457" s="122"/>
      <c r="N457" s="122"/>
    </row>
    <row r="458" spans="13:14" ht="15.75" customHeight="1">
      <c r="M458" s="122"/>
      <c r="N458" s="122"/>
    </row>
    <row r="459" spans="13:14" ht="15.75" customHeight="1">
      <c r="M459" s="122"/>
      <c r="N459" s="122"/>
    </row>
    <row r="460" spans="13:14" ht="15.75" customHeight="1">
      <c r="M460" s="122"/>
      <c r="N460" s="122"/>
    </row>
    <row r="461" spans="13:14" ht="15.75" customHeight="1">
      <c r="M461" s="122"/>
      <c r="N461" s="122"/>
    </row>
    <row r="462" spans="13:14" ht="15.75" customHeight="1">
      <c r="M462" s="122"/>
      <c r="N462" s="122"/>
    </row>
    <row r="463" spans="13:14" ht="15.75" customHeight="1">
      <c r="M463" s="122"/>
      <c r="N463" s="122"/>
    </row>
    <row r="464" spans="13:14" ht="15.75" customHeight="1">
      <c r="M464" s="122"/>
      <c r="N464" s="122"/>
    </row>
    <row r="465" spans="13:14" ht="15.75" customHeight="1">
      <c r="M465" s="122"/>
      <c r="N465" s="122"/>
    </row>
    <row r="466" spans="13:14" ht="15.75" customHeight="1">
      <c r="M466" s="122"/>
      <c r="N466" s="122"/>
    </row>
    <row r="467" spans="13:14" ht="15.75" customHeight="1">
      <c r="M467" s="122"/>
      <c r="N467" s="122"/>
    </row>
    <row r="468" spans="13:14" ht="15.75" customHeight="1">
      <c r="M468" s="122"/>
      <c r="N468" s="122"/>
    </row>
    <row r="469" spans="13:14" ht="15.75" customHeight="1">
      <c r="M469" s="122"/>
      <c r="N469" s="122"/>
    </row>
    <row r="470" spans="13:14" ht="15.75" customHeight="1">
      <c r="M470" s="122"/>
      <c r="N470" s="122"/>
    </row>
    <row r="471" spans="13:14" ht="15.75" customHeight="1">
      <c r="M471" s="122"/>
      <c r="N471" s="122"/>
    </row>
    <row r="472" spans="13:14" ht="15.75" customHeight="1">
      <c r="M472" s="122"/>
      <c r="N472" s="122"/>
    </row>
    <row r="473" spans="13:14" ht="15.75" customHeight="1">
      <c r="M473" s="122"/>
      <c r="N473" s="122"/>
    </row>
    <row r="474" spans="13:14" ht="15.75" customHeight="1">
      <c r="M474" s="122"/>
      <c r="N474" s="122"/>
    </row>
    <row r="475" spans="13:14" ht="15.75" customHeight="1">
      <c r="M475" s="122"/>
      <c r="N475" s="122"/>
    </row>
    <row r="476" spans="13:14" ht="15.75" customHeight="1">
      <c r="M476" s="122"/>
      <c r="N476" s="122"/>
    </row>
    <row r="477" spans="13:14" ht="15.75" customHeight="1">
      <c r="M477" s="122"/>
      <c r="N477" s="122"/>
    </row>
    <row r="478" spans="13:14" ht="15.75" customHeight="1">
      <c r="M478" s="122"/>
      <c r="N478" s="122"/>
    </row>
    <row r="479" spans="13:14" ht="15.75" customHeight="1">
      <c r="M479" s="122"/>
      <c r="N479" s="122"/>
    </row>
    <row r="480" spans="13:14" ht="15.75" customHeight="1">
      <c r="M480" s="122"/>
      <c r="N480" s="122"/>
    </row>
    <row r="481" spans="13:14" ht="15.75" customHeight="1">
      <c r="M481" s="122"/>
      <c r="N481" s="122"/>
    </row>
    <row r="482" spans="13:14" ht="15.75" customHeight="1">
      <c r="M482" s="122"/>
      <c r="N482" s="122"/>
    </row>
    <row r="483" spans="13:14" ht="15.75" customHeight="1">
      <c r="M483" s="122"/>
      <c r="N483" s="122"/>
    </row>
    <row r="484" spans="13:14" ht="15.75" customHeight="1">
      <c r="M484" s="122"/>
      <c r="N484" s="122"/>
    </row>
    <row r="485" spans="13:14" ht="15.75" customHeight="1">
      <c r="M485" s="122"/>
      <c r="N485" s="122"/>
    </row>
    <row r="486" spans="13:14" ht="15.75" customHeight="1">
      <c r="M486" s="122"/>
      <c r="N486" s="122"/>
    </row>
    <row r="487" spans="13:14" ht="15.75" customHeight="1">
      <c r="M487" s="122"/>
      <c r="N487" s="122"/>
    </row>
    <row r="488" spans="13:14" ht="15.75" customHeight="1">
      <c r="M488" s="122"/>
      <c r="N488" s="122"/>
    </row>
    <row r="489" spans="13:14" ht="15.75" customHeight="1">
      <c r="M489" s="122"/>
      <c r="N489" s="122"/>
    </row>
    <row r="490" spans="13:14" ht="15.75" customHeight="1">
      <c r="M490" s="122"/>
      <c r="N490" s="122"/>
    </row>
    <row r="491" spans="13:14" ht="15.75" customHeight="1">
      <c r="M491" s="122"/>
      <c r="N491" s="122"/>
    </row>
    <row r="492" spans="13:14" ht="15.75" customHeight="1">
      <c r="M492" s="122"/>
      <c r="N492" s="122"/>
    </row>
    <row r="493" spans="13:14" ht="15.75" customHeight="1">
      <c r="M493" s="122"/>
      <c r="N493" s="122"/>
    </row>
    <row r="494" spans="13:14" ht="15.75" customHeight="1">
      <c r="M494" s="122"/>
      <c r="N494" s="122"/>
    </row>
    <row r="495" spans="13:14" ht="15.75" customHeight="1">
      <c r="M495" s="122"/>
      <c r="N495" s="122"/>
    </row>
    <row r="496" spans="13:14" ht="15.75" customHeight="1">
      <c r="M496" s="122"/>
      <c r="N496" s="122"/>
    </row>
    <row r="497" spans="13:14" ht="15.75" customHeight="1">
      <c r="M497" s="122"/>
      <c r="N497" s="122"/>
    </row>
    <row r="498" spans="13:14" ht="15.75" customHeight="1">
      <c r="M498" s="122"/>
      <c r="N498" s="122"/>
    </row>
    <row r="499" spans="13:14" ht="15.75" customHeight="1">
      <c r="M499" s="122"/>
      <c r="N499" s="122"/>
    </row>
    <row r="500" spans="13:14" ht="15.75" customHeight="1">
      <c r="M500" s="122"/>
      <c r="N500" s="122"/>
    </row>
    <row r="501" spans="13:14" ht="15.75" customHeight="1">
      <c r="M501" s="122"/>
      <c r="N501" s="122"/>
    </row>
    <row r="502" spans="13:14" ht="15.75" customHeight="1">
      <c r="M502" s="122"/>
      <c r="N502" s="122"/>
    </row>
    <row r="503" spans="13:14" ht="15.75" customHeight="1">
      <c r="M503" s="122"/>
      <c r="N503" s="122"/>
    </row>
    <row r="504" spans="13:14" ht="15.75" customHeight="1">
      <c r="M504" s="122"/>
      <c r="N504" s="122"/>
    </row>
    <row r="505" spans="13:14" ht="15.75" customHeight="1">
      <c r="M505" s="122"/>
      <c r="N505" s="122"/>
    </row>
    <row r="506" spans="13:14" ht="15.75" customHeight="1">
      <c r="M506" s="122"/>
      <c r="N506" s="122"/>
    </row>
    <row r="507" spans="13:14" ht="15.75" customHeight="1">
      <c r="M507" s="122"/>
      <c r="N507" s="122"/>
    </row>
    <row r="508" spans="13:14" ht="15.75" customHeight="1">
      <c r="M508" s="122"/>
      <c r="N508" s="122"/>
    </row>
    <row r="509" spans="13:14" ht="15.75" customHeight="1">
      <c r="M509" s="122"/>
      <c r="N509" s="122"/>
    </row>
    <row r="510" spans="13:14" ht="15.75" customHeight="1">
      <c r="M510" s="122"/>
      <c r="N510" s="122"/>
    </row>
    <row r="511" spans="13:14" ht="15.75" customHeight="1">
      <c r="M511" s="122"/>
      <c r="N511" s="122"/>
    </row>
    <row r="512" spans="13:14" ht="15.75" customHeight="1">
      <c r="M512" s="122"/>
      <c r="N512" s="122"/>
    </row>
    <row r="513" spans="13:14" ht="15.75" customHeight="1">
      <c r="M513" s="122"/>
      <c r="N513" s="122"/>
    </row>
    <row r="514" spans="13:14" ht="15.75" customHeight="1">
      <c r="M514" s="122"/>
      <c r="N514" s="122"/>
    </row>
    <row r="515" spans="13:14" ht="15.75" customHeight="1">
      <c r="M515" s="122"/>
      <c r="N515" s="122"/>
    </row>
    <row r="516" spans="13:14" ht="15.75" customHeight="1">
      <c r="M516" s="122"/>
      <c r="N516" s="122"/>
    </row>
    <row r="517" spans="13:14" ht="15.75" customHeight="1">
      <c r="M517" s="122"/>
      <c r="N517" s="122"/>
    </row>
    <row r="518" spans="13:14" ht="15.75" customHeight="1">
      <c r="M518" s="122"/>
      <c r="N518" s="122"/>
    </row>
    <row r="519" spans="13:14" ht="15.75" customHeight="1">
      <c r="M519" s="122"/>
      <c r="N519" s="122"/>
    </row>
    <row r="520" spans="13:14" ht="15.75" customHeight="1">
      <c r="M520" s="122"/>
      <c r="N520" s="122"/>
    </row>
    <row r="521" spans="13:14" ht="15.75" customHeight="1">
      <c r="M521" s="122"/>
      <c r="N521" s="122"/>
    </row>
    <row r="522" spans="13:14" ht="15.75" customHeight="1">
      <c r="M522" s="122"/>
      <c r="N522" s="122"/>
    </row>
    <row r="523" spans="13:14" ht="15.75" customHeight="1">
      <c r="M523" s="122"/>
      <c r="N523" s="122"/>
    </row>
    <row r="524" spans="13:14" ht="15.75" customHeight="1">
      <c r="M524" s="122"/>
      <c r="N524" s="122"/>
    </row>
    <row r="525" spans="13:14" ht="15.75" customHeight="1">
      <c r="M525" s="122"/>
      <c r="N525" s="122"/>
    </row>
    <row r="526" spans="13:14" ht="15.75" customHeight="1">
      <c r="M526" s="122"/>
      <c r="N526" s="122"/>
    </row>
    <row r="527" spans="13:14" ht="15.75" customHeight="1">
      <c r="M527" s="122"/>
      <c r="N527" s="122"/>
    </row>
    <row r="528" spans="13:14" ht="15.75" customHeight="1">
      <c r="M528" s="122"/>
      <c r="N528" s="122"/>
    </row>
    <row r="529" spans="13:14" ht="15.75" customHeight="1">
      <c r="M529" s="122"/>
      <c r="N529" s="122"/>
    </row>
    <row r="530" spans="13:14" ht="15.75" customHeight="1">
      <c r="M530" s="122"/>
      <c r="N530" s="122"/>
    </row>
    <row r="531" spans="13:14" ht="15.75" customHeight="1">
      <c r="M531" s="122"/>
      <c r="N531" s="122"/>
    </row>
    <row r="532" spans="13:14" ht="15.75" customHeight="1">
      <c r="M532" s="122"/>
      <c r="N532" s="122"/>
    </row>
    <row r="533" spans="13:14" ht="15.75" customHeight="1">
      <c r="M533" s="122"/>
      <c r="N533" s="122"/>
    </row>
    <row r="534" spans="13:14" ht="15.75" customHeight="1">
      <c r="M534" s="122"/>
      <c r="N534" s="122"/>
    </row>
    <row r="535" spans="13:14" ht="15.75" customHeight="1">
      <c r="M535" s="122"/>
      <c r="N535" s="122"/>
    </row>
    <row r="536" spans="13:14" ht="15.75" customHeight="1">
      <c r="M536" s="122"/>
      <c r="N536" s="122"/>
    </row>
    <row r="537" spans="13:14" ht="15.75" customHeight="1">
      <c r="M537" s="122"/>
      <c r="N537" s="122"/>
    </row>
    <row r="538" spans="13:14" ht="15.75" customHeight="1">
      <c r="M538" s="122"/>
      <c r="N538" s="122"/>
    </row>
    <row r="539" spans="13:14" ht="15.75" customHeight="1">
      <c r="M539" s="122"/>
      <c r="N539" s="122"/>
    </row>
    <row r="540" spans="13:14" ht="15.75" customHeight="1">
      <c r="M540" s="122"/>
      <c r="N540" s="122"/>
    </row>
    <row r="541" spans="13:14" ht="15.75" customHeight="1">
      <c r="M541" s="122"/>
      <c r="N541" s="122"/>
    </row>
    <row r="542" spans="13:14" ht="15.75" customHeight="1">
      <c r="M542" s="122"/>
      <c r="N542" s="122"/>
    </row>
    <row r="543" spans="13:14" ht="15.75" customHeight="1">
      <c r="M543" s="122"/>
      <c r="N543" s="122"/>
    </row>
    <row r="544" spans="13:14" ht="15.75" customHeight="1">
      <c r="M544" s="122"/>
      <c r="N544" s="122"/>
    </row>
    <row r="545" spans="13:14" ht="15.75" customHeight="1">
      <c r="M545" s="122"/>
      <c r="N545" s="122"/>
    </row>
    <row r="546" spans="13:14" ht="15.75" customHeight="1">
      <c r="M546" s="122"/>
      <c r="N546" s="122"/>
    </row>
    <row r="547" spans="13:14" ht="15.75" customHeight="1">
      <c r="M547" s="122"/>
      <c r="N547" s="122"/>
    </row>
    <row r="548" spans="13:14" ht="15.75" customHeight="1">
      <c r="M548" s="122"/>
      <c r="N548" s="122"/>
    </row>
    <row r="549" spans="13:14" ht="15.75" customHeight="1">
      <c r="M549" s="122"/>
      <c r="N549" s="122"/>
    </row>
    <row r="550" spans="13:14" ht="15.75" customHeight="1">
      <c r="M550" s="122"/>
      <c r="N550" s="122"/>
    </row>
    <row r="551" spans="13:14" ht="15.75" customHeight="1">
      <c r="M551" s="122"/>
      <c r="N551" s="122"/>
    </row>
    <row r="552" spans="13:14" ht="15.75" customHeight="1">
      <c r="M552" s="122"/>
      <c r="N552" s="122"/>
    </row>
    <row r="553" spans="13:14" ht="15.75" customHeight="1">
      <c r="M553" s="122"/>
      <c r="N553" s="122"/>
    </row>
    <row r="554" spans="13:14" ht="15.75" customHeight="1">
      <c r="M554" s="122"/>
      <c r="N554" s="122"/>
    </row>
    <row r="555" spans="13:14" ht="15.75" customHeight="1">
      <c r="M555" s="122"/>
      <c r="N555" s="122"/>
    </row>
    <row r="556" spans="13:14" ht="15.75" customHeight="1">
      <c r="M556" s="122"/>
      <c r="N556" s="122"/>
    </row>
    <row r="557" spans="13:14" ht="15.75" customHeight="1">
      <c r="M557" s="122"/>
      <c r="N557" s="122"/>
    </row>
    <row r="558" spans="13:14" ht="15.75" customHeight="1">
      <c r="M558" s="122"/>
      <c r="N558" s="122"/>
    </row>
    <row r="559" spans="13:14" ht="15.75" customHeight="1">
      <c r="M559" s="122"/>
      <c r="N559" s="122"/>
    </row>
    <row r="560" spans="13:14" ht="15.75" customHeight="1">
      <c r="M560" s="122"/>
      <c r="N560" s="122"/>
    </row>
    <row r="561" spans="13:14" ht="15.75" customHeight="1">
      <c r="M561" s="122"/>
      <c r="N561" s="122"/>
    </row>
    <row r="562" spans="13:14" ht="15.75" customHeight="1">
      <c r="M562" s="122"/>
      <c r="N562" s="122"/>
    </row>
    <row r="563" spans="13:14" ht="15.75" customHeight="1">
      <c r="M563" s="122"/>
      <c r="N563" s="122"/>
    </row>
    <row r="564" spans="13:14" ht="15.75" customHeight="1">
      <c r="M564" s="122"/>
      <c r="N564" s="122"/>
    </row>
    <row r="565" spans="13:14" ht="15.75" customHeight="1">
      <c r="M565" s="122"/>
      <c r="N565" s="122"/>
    </row>
    <row r="566" spans="13:14" ht="15.75" customHeight="1">
      <c r="M566" s="122"/>
      <c r="N566" s="122"/>
    </row>
    <row r="567" spans="13:14" ht="15.75" customHeight="1">
      <c r="M567" s="122"/>
      <c r="N567" s="122"/>
    </row>
    <row r="568" spans="13:14" ht="15.75" customHeight="1">
      <c r="M568" s="122"/>
      <c r="N568" s="122"/>
    </row>
    <row r="569" spans="13:14" ht="15.75" customHeight="1">
      <c r="M569" s="122"/>
      <c r="N569" s="122"/>
    </row>
    <row r="570" spans="13:14" ht="15.75" customHeight="1">
      <c r="M570" s="122"/>
      <c r="N570" s="122"/>
    </row>
    <row r="571" spans="13:14" ht="15.75" customHeight="1">
      <c r="M571" s="122"/>
      <c r="N571" s="122"/>
    </row>
    <row r="572" spans="13:14" ht="15.75" customHeight="1">
      <c r="M572" s="122"/>
      <c r="N572" s="122"/>
    </row>
    <row r="573" spans="13:14" ht="15.75" customHeight="1">
      <c r="M573" s="122"/>
      <c r="N573" s="122"/>
    </row>
    <row r="574" spans="13:14" ht="15.75" customHeight="1">
      <c r="M574" s="122"/>
      <c r="N574" s="122"/>
    </row>
    <row r="575" spans="13:14" ht="15.75" customHeight="1">
      <c r="M575" s="122"/>
      <c r="N575" s="122"/>
    </row>
    <row r="576" spans="13:14" ht="15.75" customHeight="1">
      <c r="M576" s="122"/>
      <c r="N576" s="122"/>
    </row>
    <row r="577" spans="13:14" ht="15.75" customHeight="1">
      <c r="M577" s="122"/>
      <c r="N577" s="122"/>
    </row>
    <row r="578" spans="13:14" ht="15.75" customHeight="1">
      <c r="M578" s="122"/>
      <c r="N578" s="122"/>
    </row>
    <row r="579" spans="13:14" ht="15.75" customHeight="1">
      <c r="M579" s="122"/>
      <c r="N579" s="122"/>
    </row>
    <row r="580" spans="13:14" ht="15.75" customHeight="1">
      <c r="M580" s="122"/>
      <c r="N580" s="122"/>
    </row>
    <row r="581" spans="13:14" ht="15.75" customHeight="1">
      <c r="M581" s="122"/>
      <c r="N581" s="122"/>
    </row>
    <row r="582" spans="13:14" ht="15.75" customHeight="1">
      <c r="M582" s="122"/>
      <c r="N582" s="122"/>
    </row>
    <row r="583" spans="13:14" ht="15.75" customHeight="1">
      <c r="M583" s="122"/>
      <c r="N583" s="122"/>
    </row>
    <row r="584" spans="13:14" ht="15.75" customHeight="1">
      <c r="M584" s="122"/>
      <c r="N584" s="122"/>
    </row>
    <row r="585" spans="13:14" ht="15.75" customHeight="1">
      <c r="M585" s="122"/>
      <c r="N585" s="122"/>
    </row>
    <row r="586" spans="13:14" ht="15.75" customHeight="1">
      <c r="M586" s="122"/>
      <c r="N586" s="122"/>
    </row>
    <row r="587" spans="13:14" ht="15.75" customHeight="1">
      <c r="M587" s="122"/>
      <c r="N587" s="122"/>
    </row>
    <row r="588" spans="13:14" ht="15.75" customHeight="1">
      <c r="M588" s="122"/>
      <c r="N588" s="122"/>
    </row>
    <row r="589" spans="13:14" ht="15.75" customHeight="1">
      <c r="M589" s="122"/>
      <c r="N589" s="122"/>
    </row>
    <row r="590" spans="13:14" ht="15.75" customHeight="1">
      <c r="M590" s="122"/>
      <c r="N590" s="122"/>
    </row>
    <row r="591" spans="13:14" ht="15.75" customHeight="1">
      <c r="M591" s="122"/>
      <c r="N591" s="122"/>
    </row>
    <row r="592" spans="13:14" ht="15.75" customHeight="1">
      <c r="M592" s="122"/>
      <c r="N592" s="122"/>
    </row>
    <row r="593" spans="13:14" ht="15.75" customHeight="1">
      <c r="M593" s="122"/>
      <c r="N593" s="122"/>
    </row>
    <row r="594" spans="13:14" ht="15.75" customHeight="1">
      <c r="M594" s="122"/>
      <c r="N594" s="122"/>
    </row>
    <row r="595" spans="13:14" ht="15.75" customHeight="1">
      <c r="M595" s="122"/>
      <c r="N595" s="122"/>
    </row>
    <row r="596" spans="13:14" ht="15.75" customHeight="1">
      <c r="M596" s="122"/>
      <c r="N596" s="122"/>
    </row>
    <row r="597" spans="13:14" ht="15.75" customHeight="1">
      <c r="M597" s="122"/>
      <c r="N597" s="122"/>
    </row>
    <row r="598" spans="13:14" ht="15.75" customHeight="1">
      <c r="M598" s="122"/>
      <c r="N598" s="122"/>
    </row>
    <row r="599" spans="13:14" ht="15.75" customHeight="1">
      <c r="M599" s="122"/>
      <c r="N599" s="122"/>
    </row>
    <row r="600" spans="13:14" ht="15.75" customHeight="1">
      <c r="M600" s="122"/>
      <c r="N600" s="122"/>
    </row>
    <row r="601" spans="13:14" ht="15.75" customHeight="1">
      <c r="M601" s="122"/>
      <c r="N601" s="122"/>
    </row>
    <row r="602" spans="13:14" ht="15.75" customHeight="1">
      <c r="M602" s="122"/>
      <c r="N602" s="122"/>
    </row>
    <row r="603" spans="13:14" ht="15.75" customHeight="1">
      <c r="M603" s="122"/>
      <c r="N603" s="122"/>
    </row>
    <row r="604" spans="13:14" ht="15.75" customHeight="1">
      <c r="M604" s="122"/>
      <c r="N604" s="122"/>
    </row>
    <row r="605" spans="13:14" ht="15.75" customHeight="1">
      <c r="M605" s="122"/>
      <c r="N605" s="122"/>
    </row>
    <row r="606" spans="13:14" ht="15.75" customHeight="1">
      <c r="M606" s="122"/>
      <c r="N606" s="122"/>
    </row>
    <row r="607" spans="13:14" ht="15.75" customHeight="1">
      <c r="M607" s="122"/>
      <c r="N607" s="122"/>
    </row>
    <row r="608" spans="13:14" ht="15.75" customHeight="1">
      <c r="M608" s="122"/>
      <c r="N608" s="122"/>
    </row>
    <row r="609" spans="13:14" ht="15.75" customHeight="1">
      <c r="M609" s="122"/>
      <c r="N609" s="122"/>
    </row>
    <row r="610" spans="13:14" ht="15.75" customHeight="1">
      <c r="M610" s="122"/>
      <c r="N610" s="122"/>
    </row>
    <row r="611" spans="13:14" ht="15.75" customHeight="1">
      <c r="M611" s="122"/>
      <c r="N611" s="122"/>
    </row>
    <row r="612" spans="13:14" ht="15.75" customHeight="1">
      <c r="M612" s="122"/>
      <c r="N612" s="122"/>
    </row>
    <row r="613" spans="13:14" ht="15.75" customHeight="1">
      <c r="M613" s="122"/>
      <c r="N613" s="122"/>
    </row>
    <row r="614" spans="13:14" ht="15.75" customHeight="1">
      <c r="M614" s="122"/>
      <c r="N614" s="122"/>
    </row>
    <row r="615" spans="13:14" ht="15.75" customHeight="1">
      <c r="M615" s="122"/>
      <c r="N615" s="122"/>
    </row>
    <row r="616" spans="13:14" ht="15.75" customHeight="1">
      <c r="M616" s="122"/>
      <c r="N616" s="122"/>
    </row>
    <row r="617" spans="13:14" ht="15.75" customHeight="1">
      <c r="M617" s="122"/>
      <c r="N617" s="122"/>
    </row>
    <row r="618" spans="13:14" ht="15.75" customHeight="1">
      <c r="M618" s="122"/>
      <c r="N618" s="122"/>
    </row>
    <row r="619" spans="13:14" ht="15.75" customHeight="1">
      <c r="M619" s="122"/>
      <c r="N619" s="122"/>
    </row>
    <row r="620" spans="13:14" ht="15.75" customHeight="1">
      <c r="M620" s="122"/>
      <c r="N620" s="122"/>
    </row>
    <row r="621" spans="13:14" ht="15.75" customHeight="1">
      <c r="M621" s="122"/>
      <c r="N621" s="122"/>
    </row>
    <row r="622" spans="13:14" ht="15.75" customHeight="1">
      <c r="M622" s="122"/>
      <c r="N622" s="122"/>
    </row>
    <row r="623" spans="13:14" ht="15.75" customHeight="1">
      <c r="M623" s="122"/>
      <c r="N623" s="122"/>
    </row>
    <row r="624" spans="13:14" ht="15.75" customHeight="1">
      <c r="M624" s="122"/>
      <c r="N624" s="122"/>
    </row>
    <row r="625" spans="13:14" ht="15.75" customHeight="1">
      <c r="M625" s="122"/>
      <c r="N625" s="122"/>
    </row>
    <row r="626" spans="13:14" ht="15.75" customHeight="1">
      <c r="M626" s="122"/>
      <c r="N626" s="122"/>
    </row>
    <row r="627" spans="13:14" ht="15.75" customHeight="1">
      <c r="M627" s="122"/>
      <c r="N627" s="122"/>
    </row>
    <row r="628" spans="13:14" ht="15.75" customHeight="1">
      <c r="M628" s="122"/>
      <c r="N628" s="122"/>
    </row>
    <row r="629" spans="13:14" ht="15.75" customHeight="1">
      <c r="M629" s="122"/>
      <c r="N629" s="122"/>
    </row>
    <row r="630" spans="13:14" ht="15.75" customHeight="1">
      <c r="M630" s="122"/>
      <c r="N630" s="122"/>
    </row>
    <row r="631" spans="13:14" ht="15.75" customHeight="1">
      <c r="M631" s="122"/>
      <c r="N631" s="122"/>
    </row>
    <row r="632" spans="13:14" ht="15.75" customHeight="1">
      <c r="M632" s="122"/>
      <c r="N632" s="122"/>
    </row>
    <row r="633" spans="13:14" ht="15.75" customHeight="1">
      <c r="M633" s="122"/>
      <c r="N633" s="122"/>
    </row>
    <row r="634" spans="13:14" ht="15.75" customHeight="1">
      <c r="M634" s="122"/>
      <c r="N634" s="122"/>
    </row>
    <row r="635" spans="13:14" ht="15.75" customHeight="1">
      <c r="M635" s="122"/>
      <c r="N635" s="122"/>
    </row>
    <row r="636" spans="13:14" ht="15.75" customHeight="1">
      <c r="M636" s="122"/>
      <c r="N636" s="122"/>
    </row>
    <row r="637" spans="13:14" ht="15.75" customHeight="1">
      <c r="M637" s="122"/>
      <c r="N637" s="122"/>
    </row>
    <row r="638" spans="13:14" ht="15.75" customHeight="1">
      <c r="M638" s="122"/>
      <c r="N638" s="122"/>
    </row>
    <row r="639" spans="13:14" ht="15.75" customHeight="1">
      <c r="M639" s="122"/>
      <c r="N639" s="122"/>
    </row>
    <row r="640" spans="13:14" ht="15.75" customHeight="1">
      <c r="M640" s="122"/>
      <c r="N640" s="122"/>
    </row>
    <row r="641" spans="13:14" ht="15.75" customHeight="1">
      <c r="M641" s="122"/>
      <c r="N641" s="122"/>
    </row>
    <row r="642" spans="13:14" ht="15.75" customHeight="1">
      <c r="M642" s="122"/>
      <c r="N642" s="122"/>
    </row>
    <row r="643" spans="13:14" ht="15.75" customHeight="1">
      <c r="M643" s="122"/>
      <c r="N643" s="122"/>
    </row>
    <row r="644" spans="13:14" ht="15.75" customHeight="1">
      <c r="M644" s="122"/>
      <c r="N644" s="122"/>
    </row>
    <row r="645" spans="13:14" ht="15.75" customHeight="1">
      <c r="M645" s="122"/>
      <c r="N645" s="122"/>
    </row>
    <row r="646" spans="13:14" ht="15.75" customHeight="1">
      <c r="M646" s="122"/>
      <c r="N646" s="122"/>
    </row>
    <row r="647" spans="13:14" ht="15.75" customHeight="1">
      <c r="M647" s="122"/>
      <c r="N647" s="122"/>
    </row>
    <row r="648" spans="13:14" ht="15.75" customHeight="1">
      <c r="M648" s="122"/>
      <c r="N648" s="122"/>
    </row>
    <row r="649" spans="13:14" ht="15.75" customHeight="1">
      <c r="M649" s="122"/>
      <c r="N649" s="122"/>
    </row>
    <row r="650" spans="13:14" ht="15.75" customHeight="1">
      <c r="M650" s="122"/>
      <c r="N650" s="122"/>
    </row>
    <row r="651" spans="13:14" ht="15.75" customHeight="1">
      <c r="M651" s="122"/>
      <c r="N651" s="122"/>
    </row>
    <row r="652" spans="13:14" ht="15.75" customHeight="1">
      <c r="M652" s="122"/>
      <c r="N652" s="122"/>
    </row>
    <row r="653" spans="13:14" ht="15.75" customHeight="1">
      <c r="M653" s="122"/>
      <c r="N653" s="122"/>
    </row>
    <row r="654" spans="13:14" ht="15.75" customHeight="1">
      <c r="M654" s="122"/>
      <c r="N654" s="122"/>
    </row>
    <row r="655" spans="13:14" ht="15.75" customHeight="1">
      <c r="M655" s="122"/>
      <c r="N655" s="122"/>
    </row>
    <row r="656" spans="13:14" ht="15.75" customHeight="1">
      <c r="M656" s="122"/>
      <c r="N656" s="122"/>
    </row>
    <row r="657" spans="13:14" ht="15.75" customHeight="1">
      <c r="M657" s="122"/>
      <c r="N657" s="122"/>
    </row>
    <row r="658" spans="13:14" ht="15.75" customHeight="1">
      <c r="M658" s="122"/>
      <c r="N658" s="122"/>
    </row>
    <row r="659" spans="13:14" ht="15.75" customHeight="1">
      <c r="M659" s="122"/>
      <c r="N659" s="122"/>
    </row>
    <row r="660" spans="13:14" ht="15.75" customHeight="1">
      <c r="M660" s="122"/>
      <c r="N660" s="122"/>
    </row>
    <row r="661" spans="13:14" ht="15.75" customHeight="1">
      <c r="M661" s="122"/>
      <c r="N661" s="122"/>
    </row>
    <row r="662" spans="13:14" ht="15.75" customHeight="1">
      <c r="M662" s="122"/>
      <c r="N662" s="122"/>
    </row>
    <row r="663" spans="13:14" ht="15.75" customHeight="1">
      <c r="M663" s="122"/>
      <c r="N663" s="122"/>
    </row>
    <row r="664" spans="13:14" ht="15.75" customHeight="1">
      <c r="M664" s="122"/>
      <c r="N664" s="122"/>
    </row>
    <row r="665" spans="13:14" ht="15.75" customHeight="1">
      <c r="M665" s="122"/>
      <c r="N665" s="122"/>
    </row>
    <row r="666" spans="13:14" ht="15.75" customHeight="1">
      <c r="M666" s="122"/>
      <c r="N666" s="122"/>
    </row>
    <row r="667" spans="13:14" ht="15.75" customHeight="1">
      <c r="M667" s="122"/>
      <c r="N667" s="122"/>
    </row>
    <row r="668" spans="13:14" ht="15.75" customHeight="1">
      <c r="M668" s="122"/>
      <c r="N668" s="122"/>
    </row>
    <row r="669" spans="13:14" ht="15.75" customHeight="1">
      <c r="M669" s="122"/>
      <c r="N669" s="122"/>
    </row>
    <row r="670" spans="13:14" ht="15.75" customHeight="1">
      <c r="M670" s="122"/>
      <c r="N670" s="122"/>
    </row>
    <row r="671" spans="13:14" ht="15.75" customHeight="1">
      <c r="M671" s="122"/>
      <c r="N671" s="122"/>
    </row>
    <row r="672" spans="13:14" ht="15.75" customHeight="1">
      <c r="M672" s="122"/>
      <c r="N672" s="122"/>
    </row>
    <row r="673" spans="13:14" ht="15.75" customHeight="1">
      <c r="M673" s="122"/>
      <c r="N673" s="122"/>
    </row>
    <row r="674" spans="13:14" ht="15.75" customHeight="1">
      <c r="M674" s="122"/>
      <c r="N674" s="122"/>
    </row>
    <row r="675" spans="13:14" ht="15.75" customHeight="1">
      <c r="M675" s="122"/>
      <c r="N675" s="122"/>
    </row>
    <row r="676" spans="13:14" ht="15.75" customHeight="1">
      <c r="M676" s="122"/>
      <c r="N676" s="122"/>
    </row>
    <row r="677" spans="13:14" ht="15.75" customHeight="1">
      <c r="M677" s="122"/>
      <c r="N677" s="122"/>
    </row>
    <row r="678" spans="13:14" ht="15.75" customHeight="1">
      <c r="M678" s="122"/>
      <c r="N678" s="122"/>
    </row>
    <row r="679" spans="13:14" ht="15.75" customHeight="1">
      <c r="M679" s="122"/>
      <c r="N679" s="122"/>
    </row>
    <row r="680" spans="13:14" ht="15.75" customHeight="1">
      <c r="M680" s="122"/>
      <c r="N680" s="122"/>
    </row>
    <row r="681" spans="13:14" ht="15.75" customHeight="1">
      <c r="M681" s="122"/>
      <c r="N681" s="122"/>
    </row>
    <row r="682" spans="13:14" ht="15.75" customHeight="1">
      <c r="M682" s="122"/>
      <c r="N682" s="122"/>
    </row>
    <row r="683" spans="13:14" ht="15.75" customHeight="1">
      <c r="M683" s="122"/>
      <c r="N683" s="122"/>
    </row>
    <row r="684" spans="13:14" ht="15.75" customHeight="1">
      <c r="M684" s="122"/>
      <c r="N684" s="122"/>
    </row>
    <row r="685" spans="13:14" ht="15.75" customHeight="1">
      <c r="M685" s="122"/>
      <c r="N685" s="122"/>
    </row>
    <row r="686" spans="13:14" ht="15.75" customHeight="1">
      <c r="M686" s="122"/>
      <c r="N686" s="122"/>
    </row>
    <row r="687" spans="13:14" ht="15.75" customHeight="1">
      <c r="M687" s="122"/>
      <c r="N687" s="122"/>
    </row>
    <row r="688" spans="13:14" ht="15.75" customHeight="1">
      <c r="M688" s="122"/>
      <c r="N688" s="122"/>
    </row>
    <row r="689" spans="13:14" ht="15.75" customHeight="1">
      <c r="M689" s="122"/>
      <c r="N689" s="122"/>
    </row>
    <row r="690" spans="13:14" ht="15.75" customHeight="1">
      <c r="M690" s="122"/>
      <c r="N690" s="122"/>
    </row>
    <row r="691" spans="13:14" ht="15.75" customHeight="1">
      <c r="M691" s="122"/>
      <c r="N691" s="122"/>
    </row>
    <row r="692" spans="13:14" ht="15.75" customHeight="1">
      <c r="M692" s="122"/>
      <c r="N692" s="122"/>
    </row>
    <row r="693" spans="13:14" ht="15.75" customHeight="1">
      <c r="M693" s="122"/>
      <c r="N693" s="122"/>
    </row>
    <row r="694" spans="13:14" ht="15.75" customHeight="1">
      <c r="M694" s="122"/>
      <c r="N694" s="122"/>
    </row>
    <row r="695" spans="13:14" ht="15.75" customHeight="1">
      <c r="M695" s="122"/>
      <c r="N695" s="122"/>
    </row>
    <row r="696" spans="13:14" ht="15.75" customHeight="1">
      <c r="M696" s="122"/>
      <c r="N696" s="122"/>
    </row>
    <row r="697" spans="13:14" ht="15.75" customHeight="1">
      <c r="M697" s="122"/>
      <c r="N697" s="122"/>
    </row>
    <row r="698" spans="13:14" ht="15.75" customHeight="1">
      <c r="M698" s="122"/>
      <c r="N698" s="122"/>
    </row>
    <row r="699" spans="13:14" ht="15.75" customHeight="1">
      <c r="M699" s="122"/>
      <c r="N699" s="122"/>
    </row>
    <row r="700" spans="13:14" ht="15.75" customHeight="1">
      <c r="M700" s="122"/>
      <c r="N700" s="122"/>
    </row>
    <row r="701" spans="13:14" ht="15.75" customHeight="1">
      <c r="M701" s="122"/>
      <c r="N701" s="122"/>
    </row>
    <row r="702" spans="13:14" ht="15.75" customHeight="1">
      <c r="M702" s="122"/>
      <c r="N702" s="122"/>
    </row>
    <row r="703" spans="13:14" ht="15.75" customHeight="1">
      <c r="M703" s="122"/>
      <c r="N703" s="122"/>
    </row>
    <row r="704" spans="13:14" ht="15.75" customHeight="1">
      <c r="M704" s="122"/>
      <c r="N704" s="122"/>
    </row>
    <row r="705" spans="13:14" ht="15.75" customHeight="1">
      <c r="M705" s="122"/>
      <c r="N705" s="122"/>
    </row>
    <row r="706" spans="13:14" ht="15.75" customHeight="1">
      <c r="M706" s="122"/>
      <c r="N706" s="122"/>
    </row>
    <row r="707" spans="13:14" ht="15.75" customHeight="1">
      <c r="M707" s="122"/>
      <c r="N707" s="122"/>
    </row>
    <row r="708" spans="13:14" ht="15.75" customHeight="1">
      <c r="M708" s="122"/>
      <c r="N708" s="122"/>
    </row>
    <row r="709" spans="13:14" ht="15.75" customHeight="1">
      <c r="M709" s="122"/>
      <c r="N709" s="122"/>
    </row>
    <row r="710" spans="13:14" ht="15.75" customHeight="1">
      <c r="M710" s="122"/>
      <c r="N710" s="122"/>
    </row>
    <row r="711" spans="13:14" ht="15.75" customHeight="1">
      <c r="M711" s="122"/>
      <c r="N711" s="122"/>
    </row>
    <row r="712" spans="13:14" ht="15.75" customHeight="1">
      <c r="M712" s="122"/>
      <c r="N712" s="122"/>
    </row>
    <row r="713" spans="13:14" ht="15.75" customHeight="1">
      <c r="M713" s="122"/>
      <c r="N713" s="122"/>
    </row>
    <row r="714" spans="13:14" ht="15.75" customHeight="1">
      <c r="M714" s="122"/>
      <c r="N714" s="122"/>
    </row>
    <row r="715" spans="13:14" ht="15.75" customHeight="1">
      <c r="M715" s="122"/>
      <c r="N715" s="122"/>
    </row>
    <row r="716" spans="13:14" ht="15.75" customHeight="1">
      <c r="M716" s="122"/>
      <c r="N716" s="122"/>
    </row>
    <row r="717" spans="13:14" ht="15.75" customHeight="1">
      <c r="M717" s="122"/>
      <c r="N717" s="122"/>
    </row>
    <row r="718" spans="13:14" ht="15.75" customHeight="1">
      <c r="M718" s="122"/>
      <c r="N718" s="122"/>
    </row>
    <row r="719" spans="13:14" ht="15.75" customHeight="1">
      <c r="M719" s="122"/>
      <c r="N719" s="122"/>
    </row>
    <row r="720" spans="13:14" ht="15.75" customHeight="1">
      <c r="M720" s="122"/>
      <c r="N720" s="122"/>
    </row>
    <row r="721" spans="13:14" ht="15.75" customHeight="1">
      <c r="M721" s="122"/>
      <c r="N721" s="122"/>
    </row>
    <row r="722" spans="13:14" ht="15.75" customHeight="1">
      <c r="M722" s="122"/>
      <c r="N722" s="122"/>
    </row>
    <row r="723" spans="13:14" ht="15.75" customHeight="1">
      <c r="M723" s="122"/>
      <c r="N723" s="122"/>
    </row>
    <row r="724" spans="13:14" ht="15.75" customHeight="1">
      <c r="M724" s="122"/>
      <c r="N724" s="122"/>
    </row>
    <row r="725" spans="13:14" ht="15.75" customHeight="1">
      <c r="M725" s="122"/>
      <c r="N725" s="122"/>
    </row>
    <row r="726" spans="13:14" ht="15.75" customHeight="1">
      <c r="M726" s="122"/>
      <c r="N726" s="122"/>
    </row>
    <row r="727" spans="13:14" ht="15.75" customHeight="1">
      <c r="M727" s="122"/>
      <c r="N727" s="122"/>
    </row>
    <row r="728" spans="13:14" ht="15.75" customHeight="1">
      <c r="M728" s="122"/>
      <c r="N728" s="122"/>
    </row>
    <row r="729" spans="13:14" ht="15.75" customHeight="1">
      <c r="M729" s="122"/>
      <c r="N729" s="122"/>
    </row>
    <row r="730" spans="13:14" ht="15.75" customHeight="1">
      <c r="M730" s="122"/>
      <c r="N730" s="122"/>
    </row>
    <row r="731" spans="13:14" ht="15.75" customHeight="1">
      <c r="M731" s="122"/>
      <c r="N731" s="122"/>
    </row>
    <row r="732" spans="13:14" ht="15.75" customHeight="1">
      <c r="M732" s="122"/>
      <c r="N732" s="122"/>
    </row>
    <row r="733" spans="13:14" ht="15.75" customHeight="1">
      <c r="M733" s="122"/>
      <c r="N733" s="122"/>
    </row>
    <row r="734" spans="13:14" ht="15.75" customHeight="1">
      <c r="M734" s="122"/>
      <c r="N734" s="122"/>
    </row>
    <row r="735" spans="13:14" ht="15.75" customHeight="1">
      <c r="M735" s="122"/>
      <c r="N735" s="122"/>
    </row>
    <row r="736" spans="13:14" ht="15.75" customHeight="1">
      <c r="M736" s="122"/>
      <c r="N736" s="122"/>
    </row>
    <row r="737" spans="13:14" ht="15.75" customHeight="1">
      <c r="M737" s="122"/>
      <c r="N737" s="122"/>
    </row>
    <row r="738" spans="13:14" ht="15.75" customHeight="1">
      <c r="M738" s="122"/>
      <c r="N738" s="122"/>
    </row>
    <row r="739" spans="13:14" ht="15.75" customHeight="1">
      <c r="M739" s="122"/>
      <c r="N739" s="122"/>
    </row>
    <row r="740" spans="13:14" ht="15.75" customHeight="1">
      <c r="M740" s="122"/>
      <c r="N740" s="122"/>
    </row>
    <row r="741" spans="13:14" ht="15.75" customHeight="1">
      <c r="M741" s="122"/>
      <c r="N741" s="122"/>
    </row>
    <row r="742" spans="13:14" ht="15.75" customHeight="1">
      <c r="M742" s="122"/>
      <c r="N742" s="122"/>
    </row>
    <row r="743" spans="13:14" ht="15.75" customHeight="1">
      <c r="M743" s="122"/>
      <c r="N743" s="122"/>
    </row>
    <row r="744" spans="13:14" ht="15.75" customHeight="1">
      <c r="M744" s="122"/>
      <c r="N744" s="122"/>
    </row>
    <row r="745" spans="13:14" ht="15.75" customHeight="1">
      <c r="M745" s="122"/>
      <c r="N745" s="122"/>
    </row>
    <row r="746" spans="13:14" ht="15.75" customHeight="1">
      <c r="M746" s="122"/>
      <c r="N746" s="122"/>
    </row>
    <row r="747" spans="13:14" ht="15.75" customHeight="1">
      <c r="M747" s="122"/>
      <c r="N747" s="122"/>
    </row>
    <row r="748" spans="13:14" ht="15.75" customHeight="1">
      <c r="M748" s="122"/>
      <c r="N748" s="122"/>
    </row>
    <row r="749" spans="13:14" ht="15.75" customHeight="1">
      <c r="M749" s="122"/>
      <c r="N749" s="122"/>
    </row>
    <row r="750" spans="13:14" ht="15.75" customHeight="1">
      <c r="M750" s="122"/>
      <c r="N750" s="122"/>
    </row>
    <row r="751" spans="13:14" ht="15.75" customHeight="1">
      <c r="M751" s="122"/>
      <c r="N751" s="122"/>
    </row>
    <row r="752" spans="13:14" ht="15.75" customHeight="1">
      <c r="M752" s="122"/>
      <c r="N752" s="122"/>
    </row>
    <row r="753" spans="13:14" ht="15.75" customHeight="1">
      <c r="M753" s="122"/>
      <c r="N753" s="122"/>
    </row>
    <row r="754" spans="13:14" ht="15.75" customHeight="1">
      <c r="M754" s="122"/>
      <c r="N754" s="122"/>
    </row>
    <row r="755" spans="13:14" ht="15.75" customHeight="1">
      <c r="M755" s="122"/>
      <c r="N755" s="122"/>
    </row>
    <row r="756" spans="13:14" ht="15.75" customHeight="1">
      <c r="M756" s="122"/>
      <c r="N756" s="122"/>
    </row>
    <row r="757" spans="13:14" ht="15.75" customHeight="1">
      <c r="M757" s="122"/>
      <c r="N757" s="122"/>
    </row>
    <row r="758" spans="13:14" ht="15.75" customHeight="1">
      <c r="M758" s="122"/>
      <c r="N758" s="122"/>
    </row>
    <row r="759" spans="13:14" ht="15.75" customHeight="1">
      <c r="M759" s="122"/>
      <c r="N759" s="122"/>
    </row>
    <row r="760" spans="13:14" ht="15.75" customHeight="1">
      <c r="M760" s="122"/>
      <c r="N760" s="122"/>
    </row>
    <row r="761" spans="13:14" ht="15.75" customHeight="1">
      <c r="M761" s="122"/>
      <c r="N761" s="122"/>
    </row>
    <row r="762" spans="13:14" ht="15.75" customHeight="1">
      <c r="M762" s="122"/>
      <c r="N762" s="122"/>
    </row>
    <row r="763" spans="13:14" ht="15.75" customHeight="1">
      <c r="M763" s="122"/>
      <c r="N763" s="122"/>
    </row>
    <row r="764" spans="13:14" ht="15.75" customHeight="1">
      <c r="M764" s="122"/>
      <c r="N764" s="122"/>
    </row>
    <row r="765" spans="13:14" ht="15.75" customHeight="1">
      <c r="M765" s="122"/>
      <c r="N765" s="122"/>
    </row>
    <row r="766" spans="13:14" ht="15.75" customHeight="1">
      <c r="M766" s="122"/>
      <c r="N766" s="122"/>
    </row>
    <row r="767" spans="13:14" ht="15.75" customHeight="1">
      <c r="M767" s="122"/>
      <c r="N767" s="122"/>
    </row>
    <row r="768" spans="13:14" ht="15.75" customHeight="1">
      <c r="M768" s="122"/>
      <c r="N768" s="122"/>
    </row>
    <row r="769" spans="13:14" ht="15.75" customHeight="1">
      <c r="M769" s="122"/>
      <c r="N769" s="122"/>
    </row>
    <row r="770" spans="13:14" ht="15.75" customHeight="1">
      <c r="M770" s="122"/>
      <c r="N770" s="122"/>
    </row>
    <row r="771" spans="13:14" ht="15.75" customHeight="1">
      <c r="M771" s="122"/>
      <c r="N771" s="122"/>
    </row>
    <row r="772" spans="13:14" ht="15.75" customHeight="1">
      <c r="M772" s="122"/>
      <c r="N772" s="122"/>
    </row>
    <row r="773" spans="13:14" ht="15.75" customHeight="1">
      <c r="M773" s="122"/>
      <c r="N773" s="122"/>
    </row>
    <row r="774" spans="13:14" ht="15.75" customHeight="1">
      <c r="M774" s="122"/>
      <c r="N774" s="122"/>
    </row>
    <row r="775" spans="13:14" ht="15.75" customHeight="1">
      <c r="M775" s="122"/>
      <c r="N775" s="122"/>
    </row>
    <row r="776" spans="13:14" ht="15.75" customHeight="1">
      <c r="M776" s="122"/>
      <c r="N776" s="122"/>
    </row>
    <row r="777" spans="13:14" ht="15.75" customHeight="1">
      <c r="M777" s="122"/>
      <c r="N777" s="122"/>
    </row>
    <row r="778" spans="13:14" ht="15.75" customHeight="1">
      <c r="M778" s="122"/>
      <c r="N778" s="122"/>
    </row>
    <row r="779" spans="13:14" ht="15.75" customHeight="1">
      <c r="M779" s="122"/>
      <c r="N779" s="122"/>
    </row>
    <row r="780" spans="13:14" ht="15.75" customHeight="1">
      <c r="M780" s="122"/>
      <c r="N780" s="122"/>
    </row>
    <row r="781" spans="13:14" ht="15.75" customHeight="1">
      <c r="M781" s="122"/>
      <c r="N781" s="122"/>
    </row>
    <row r="782" spans="13:14" ht="15.75" customHeight="1">
      <c r="M782" s="122"/>
      <c r="N782" s="122"/>
    </row>
    <row r="783" spans="13:14" ht="15.75" customHeight="1">
      <c r="M783" s="122"/>
      <c r="N783" s="122"/>
    </row>
    <row r="784" spans="13:14" ht="15.75" customHeight="1">
      <c r="M784" s="122"/>
      <c r="N784" s="122"/>
    </row>
    <row r="785" spans="13:14" ht="15.75" customHeight="1">
      <c r="M785" s="122"/>
      <c r="N785" s="122"/>
    </row>
    <row r="786" spans="13:14" ht="15.75" customHeight="1">
      <c r="M786" s="122"/>
      <c r="N786" s="122"/>
    </row>
    <row r="787" spans="13:14" ht="15.75" customHeight="1">
      <c r="M787" s="122"/>
      <c r="N787" s="122"/>
    </row>
    <row r="788" spans="13:14" ht="15.75" customHeight="1">
      <c r="M788" s="122"/>
      <c r="N788" s="122"/>
    </row>
    <row r="789" spans="13:14" ht="15.75" customHeight="1">
      <c r="M789" s="122"/>
      <c r="N789" s="122"/>
    </row>
    <row r="790" spans="13:14" ht="15.75" customHeight="1">
      <c r="M790" s="122"/>
      <c r="N790" s="122"/>
    </row>
    <row r="791" spans="13:14" ht="15.75" customHeight="1">
      <c r="M791" s="122"/>
      <c r="N791" s="122"/>
    </row>
    <row r="792" spans="13:14" ht="15.75" customHeight="1">
      <c r="M792" s="122"/>
      <c r="N792" s="122"/>
    </row>
    <row r="793" spans="13:14" ht="15.75" customHeight="1">
      <c r="M793" s="122"/>
      <c r="N793" s="122"/>
    </row>
    <row r="794" spans="13:14" ht="15.75" customHeight="1">
      <c r="M794" s="122"/>
      <c r="N794" s="122"/>
    </row>
    <row r="795" spans="13:14" ht="15.75" customHeight="1">
      <c r="M795" s="122"/>
      <c r="N795" s="122"/>
    </row>
    <row r="796" spans="13:14" ht="15.75" customHeight="1">
      <c r="M796" s="122"/>
      <c r="N796" s="122"/>
    </row>
    <row r="797" spans="13:14" ht="15.75" customHeight="1">
      <c r="M797" s="122"/>
      <c r="N797" s="122"/>
    </row>
    <row r="798" spans="13:14" ht="15.75" customHeight="1">
      <c r="M798" s="122"/>
      <c r="N798" s="122"/>
    </row>
    <row r="799" spans="13:14" ht="15.75" customHeight="1">
      <c r="M799" s="122"/>
      <c r="N799" s="122"/>
    </row>
    <row r="800" spans="13:14" ht="15.75" customHeight="1">
      <c r="M800" s="122"/>
      <c r="N800" s="122"/>
    </row>
    <row r="801" spans="13:14" ht="15.75" customHeight="1">
      <c r="M801" s="122"/>
      <c r="N801" s="122"/>
    </row>
    <row r="802" spans="13:14" ht="15.75" customHeight="1">
      <c r="M802" s="122"/>
      <c r="N802" s="122"/>
    </row>
    <row r="803" spans="13:14" ht="15.75" customHeight="1">
      <c r="M803" s="122"/>
      <c r="N803" s="122"/>
    </row>
    <row r="804" spans="13:14" ht="15.75" customHeight="1">
      <c r="M804" s="122"/>
      <c r="N804" s="122"/>
    </row>
    <row r="805" spans="13:14" ht="15.75" customHeight="1">
      <c r="M805" s="122"/>
      <c r="N805" s="122"/>
    </row>
    <row r="806" spans="13:14" ht="15.75" customHeight="1">
      <c r="M806" s="122"/>
      <c r="N806" s="122"/>
    </row>
    <row r="807" spans="13:14" ht="15.75" customHeight="1">
      <c r="M807" s="122"/>
      <c r="N807" s="122"/>
    </row>
    <row r="808" spans="13:14" ht="15.75" customHeight="1">
      <c r="M808" s="122"/>
      <c r="N808" s="122"/>
    </row>
    <row r="809" spans="13:14" ht="15.75" customHeight="1">
      <c r="M809" s="122"/>
      <c r="N809" s="122"/>
    </row>
    <row r="810" spans="13:14" ht="15.75" customHeight="1">
      <c r="M810" s="122"/>
      <c r="N810" s="122"/>
    </row>
    <row r="811" spans="13:14" ht="15.75" customHeight="1">
      <c r="M811" s="122"/>
      <c r="N811" s="122"/>
    </row>
    <row r="812" spans="13:14" ht="15.75" customHeight="1">
      <c r="M812" s="122"/>
      <c r="N812" s="122"/>
    </row>
    <row r="813" spans="13:14" ht="15.75" customHeight="1">
      <c r="M813" s="122"/>
      <c r="N813" s="122"/>
    </row>
    <row r="814" spans="13:14" ht="15.75" customHeight="1">
      <c r="M814" s="122"/>
      <c r="N814" s="122"/>
    </row>
    <row r="815" spans="13:14" ht="15.75" customHeight="1">
      <c r="M815" s="122"/>
      <c r="N815" s="122"/>
    </row>
    <row r="816" spans="13:14" ht="15.75" customHeight="1">
      <c r="M816" s="122"/>
      <c r="N816" s="122"/>
    </row>
    <row r="817" spans="13:14" ht="15.75" customHeight="1">
      <c r="M817" s="122"/>
      <c r="N817" s="122"/>
    </row>
    <row r="818" spans="13:14" ht="15.75" customHeight="1">
      <c r="M818" s="122"/>
      <c r="N818" s="122"/>
    </row>
    <row r="819" spans="13:14" ht="15.75" customHeight="1">
      <c r="M819" s="122"/>
      <c r="N819" s="122"/>
    </row>
    <row r="820" spans="13:14" ht="15.75" customHeight="1">
      <c r="M820" s="122"/>
      <c r="N820" s="122"/>
    </row>
    <row r="821" spans="13:14" ht="15.75" customHeight="1">
      <c r="M821" s="122"/>
      <c r="N821" s="122"/>
    </row>
    <row r="822" spans="13:14" ht="15.75" customHeight="1">
      <c r="M822" s="122"/>
      <c r="N822" s="122"/>
    </row>
    <row r="823" spans="13:14" ht="15.75" customHeight="1">
      <c r="M823" s="122"/>
      <c r="N823" s="122"/>
    </row>
    <row r="824" spans="13:14" ht="15.75" customHeight="1">
      <c r="M824" s="122"/>
      <c r="N824" s="122"/>
    </row>
    <row r="825" spans="13:14" ht="15.75" customHeight="1">
      <c r="M825" s="122"/>
      <c r="N825" s="122"/>
    </row>
    <row r="826" spans="13:14" ht="15.75" customHeight="1">
      <c r="M826" s="122"/>
      <c r="N826" s="122"/>
    </row>
    <row r="827" spans="13:14" ht="15.75" customHeight="1">
      <c r="M827" s="122"/>
      <c r="N827" s="122"/>
    </row>
    <row r="828" spans="13:14" ht="15.75" customHeight="1">
      <c r="M828" s="122"/>
      <c r="N828" s="122"/>
    </row>
    <row r="829" spans="13:14" ht="15.75" customHeight="1">
      <c r="M829" s="122"/>
      <c r="N829" s="122"/>
    </row>
    <row r="830" spans="13:14" ht="15.75" customHeight="1">
      <c r="M830" s="122"/>
      <c r="N830" s="122"/>
    </row>
    <row r="831" spans="13:14" ht="15.75" customHeight="1">
      <c r="M831" s="122"/>
      <c r="N831" s="122"/>
    </row>
    <row r="832" spans="13:14" ht="15.75" customHeight="1">
      <c r="M832" s="122"/>
      <c r="N832" s="122"/>
    </row>
    <row r="833" spans="13:14" ht="15.75" customHeight="1">
      <c r="M833" s="122"/>
      <c r="N833" s="122"/>
    </row>
    <row r="834" spans="13:14" ht="15.75" customHeight="1">
      <c r="M834" s="122"/>
      <c r="N834" s="122"/>
    </row>
    <row r="835" spans="13:14" ht="15.75" customHeight="1">
      <c r="M835" s="122"/>
      <c r="N835" s="122"/>
    </row>
    <row r="836" spans="13:14" ht="15.75" customHeight="1">
      <c r="M836" s="122"/>
      <c r="N836" s="122"/>
    </row>
    <row r="837" spans="13:14" ht="15.75" customHeight="1">
      <c r="M837" s="122"/>
      <c r="N837" s="122"/>
    </row>
    <row r="838" spans="13:14" ht="15.75" customHeight="1">
      <c r="M838" s="122"/>
      <c r="N838" s="122"/>
    </row>
    <row r="839" spans="13:14" ht="15.75" customHeight="1">
      <c r="M839" s="122"/>
      <c r="N839" s="122"/>
    </row>
    <row r="840" spans="13:14" ht="15.75" customHeight="1">
      <c r="M840" s="122"/>
      <c r="N840" s="122"/>
    </row>
    <row r="841" spans="13:14" ht="15.75" customHeight="1">
      <c r="M841" s="122"/>
      <c r="N841" s="122"/>
    </row>
    <row r="842" spans="13:14" ht="15.75" customHeight="1">
      <c r="M842" s="122"/>
      <c r="N842" s="122"/>
    </row>
    <row r="843" spans="13:14" ht="15.75" customHeight="1">
      <c r="M843" s="122"/>
      <c r="N843" s="122"/>
    </row>
    <row r="844" spans="13:14" ht="15.75" customHeight="1">
      <c r="M844" s="122"/>
      <c r="N844" s="122"/>
    </row>
    <row r="845" spans="13:14" ht="15.75" customHeight="1">
      <c r="M845" s="122"/>
      <c r="N845" s="122"/>
    </row>
    <row r="846" spans="13:14" ht="15.75" customHeight="1">
      <c r="M846" s="122"/>
      <c r="N846" s="122"/>
    </row>
    <row r="847" spans="13:14" ht="15.75" customHeight="1">
      <c r="M847" s="122"/>
      <c r="N847" s="122"/>
    </row>
    <row r="848" spans="13:14" ht="15.75" customHeight="1">
      <c r="M848" s="122"/>
      <c r="N848" s="122"/>
    </row>
    <row r="849" spans="13:14" ht="15.75" customHeight="1">
      <c r="M849" s="122"/>
      <c r="N849" s="122"/>
    </row>
    <row r="850" spans="13:14" ht="15.75" customHeight="1">
      <c r="M850" s="122"/>
      <c r="N850" s="122"/>
    </row>
    <row r="851" spans="13:14" ht="15.75" customHeight="1">
      <c r="M851" s="122"/>
      <c r="N851" s="122"/>
    </row>
    <row r="852" spans="13:14" ht="15.75" customHeight="1">
      <c r="M852" s="122"/>
      <c r="N852" s="122"/>
    </row>
    <row r="853" spans="13:14" ht="15.75" customHeight="1">
      <c r="M853" s="122"/>
      <c r="N853" s="122"/>
    </row>
    <row r="854" spans="13:14" ht="15.75" customHeight="1">
      <c r="M854" s="122"/>
      <c r="N854" s="122"/>
    </row>
    <row r="855" spans="13:14" ht="15.75" customHeight="1">
      <c r="M855" s="122"/>
      <c r="N855" s="122"/>
    </row>
    <row r="856" spans="13:14" ht="15.75" customHeight="1">
      <c r="M856" s="122"/>
      <c r="N856" s="122"/>
    </row>
    <row r="857" spans="13:14" ht="15.75" customHeight="1">
      <c r="M857" s="122"/>
      <c r="N857" s="122"/>
    </row>
    <row r="858" spans="13:14" ht="15.75" customHeight="1">
      <c r="M858" s="122"/>
      <c r="N858" s="122"/>
    </row>
    <row r="859" spans="13:14" ht="15.75" customHeight="1">
      <c r="M859" s="122"/>
      <c r="N859" s="122"/>
    </row>
    <row r="860" spans="13:14" ht="15.75" customHeight="1">
      <c r="M860" s="122"/>
      <c r="N860" s="122"/>
    </row>
    <row r="861" spans="13:14" ht="15.75" customHeight="1">
      <c r="M861" s="122"/>
      <c r="N861" s="122"/>
    </row>
    <row r="862" spans="13:14" ht="15.75" customHeight="1">
      <c r="M862" s="122"/>
      <c r="N862" s="122"/>
    </row>
    <row r="863" spans="13:14" ht="15.75" customHeight="1">
      <c r="M863" s="122"/>
      <c r="N863" s="122"/>
    </row>
    <row r="864" spans="13:14" ht="15.75" customHeight="1">
      <c r="M864" s="122"/>
      <c r="N864" s="122"/>
    </row>
    <row r="865" spans="13:14" ht="15.75" customHeight="1">
      <c r="M865" s="122"/>
      <c r="N865" s="122"/>
    </row>
    <row r="866" spans="13:14" ht="15.75" customHeight="1">
      <c r="M866" s="122"/>
      <c r="N866" s="122"/>
    </row>
    <row r="867" spans="13:14" ht="15.75" customHeight="1">
      <c r="M867" s="122"/>
      <c r="N867" s="122"/>
    </row>
    <row r="868" spans="13:14" ht="15.75" customHeight="1">
      <c r="M868" s="122"/>
      <c r="N868" s="122"/>
    </row>
    <row r="869" spans="13:14" ht="15.75" customHeight="1">
      <c r="M869" s="122"/>
      <c r="N869" s="122"/>
    </row>
    <row r="870" spans="13:14" ht="15.75" customHeight="1">
      <c r="M870" s="122"/>
      <c r="N870" s="122"/>
    </row>
    <row r="871" spans="13:14" ht="15.75" customHeight="1">
      <c r="M871" s="122"/>
      <c r="N871" s="122"/>
    </row>
    <row r="872" spans="13:14" ht="15.75" customHeight="1">
      <c r="M872" s="122"/>
      <c r="N872" s="122"/>
    </row>
    <row r="873" spans="13:14" ht="15.75" customHeight="1">
      <c r="M873" s="122"/>
      <c r="N873" s="122"/>
    </row>
    <row r="874" spans="13:14" ht="15.75" customHeight="1">
      <c r="M874" s="122"/>
      <c r="N874" s="122"/>
    </row>
    <row r="875" spans="13:14" ht="15.75" customHeight="1">
      <c r="M875" s="122"/>
      <c r="N875" s="122"/>
    </row>
    <row r="876" spans="13:14" ht="15.75" customHeight="1">
      <c r="M876" s="122"/>
      <c r="N876" s="122"/>
    </row>
    <row r="877" spans="13:14" ht="15.75" customHeight="1">
      <c r="M877" s="122"/>
      <c r="N877" s="122"/>
    </row>
    <row r="878" spans="13:14" ht="15.75" customHeight="1">
      <c r="M878" s="122"/>
      <c r="N878" s="122"/>
    </row>
    <row r="879" spans="13:14" ht="15.75" customHeight="1">
      <c r="M879" s="122"/>
      <c r="N879" s="122"/>
    </row>
    <row r="880" spans="13:14" ht="15.75" customHeight="1">
      <c r="M880" s="122"/>
      <c r="N880" s="122"/>
    </row>
    <row r="881" spans="13:14" ht="15.75" customHeight="1">
      <c r="M881" s="122"/>
      <c r="N881" s="122"/>
    </row>
    <row r="882" spans="13:14" ht="15.75" customHeight="1">
      <c r="M882" s="122"/>
      <c r="N882" s="122"/>
    </row>
    <row r="883" spans="13:14" ht="15.75" customHeight="1">
      <c r="M883" s="122"/>
      <c r="N883" s="122"/>
    </row>
    <row r="884" spans="13:14" ht="15.75" customHeight="1">
      <c r="M884" s="122"/>
      <c r="N884" s="122"/>
    </row>
    <row r="885" spans="13:14" ht="15.75" customHeight="1">
      <c r="M885" s="122"/>
      <c r="N885" s="122"/>
    </row>
    <row r="886" spans="13:14" ht="15.75" customHeight="1">
      <c r="M886" s="122"/>
      <c r="N886" s="122"/>
    </row>
    <row r="887" spans="13:14" ht="15.75" customHeight="1">
      <c r="M887" s="122"/>
      <c r="N887" s="122"/>
    </row>
    <row r="888" spans="13:14" ht="15.75" customHeight="1">
      <c r="M888" s="122"/>
      <c r="N888" s="122"/>
    </row>
    <row r="889" spans="13:14" ht="15.75" customHeight="1">
      <c r="M889" s="122"/>
      <c r="N889" s="122"/>
    </row>
    <row r="890" spans="13:14" ht="15.75" customHeight="1">
      <c r="M890" s="122"/>
      <c r="N890" s="122"/>
    </row>
    <row r="891" spans="13:14" ht="15.75" customHeight="1">
      <c r="M891" s="122"/>
      <c r="N891" s="122"/>
    </row>
    <row r="892" spans="13:14" ht="15.75" customHeight="1">
      <c r="M892" s="122"/>
      <c r="N892" s="122"/>
    </row>
    <row r="893" spans="13:14" ht="15.75" customHeight="1">
      <c r="M893" s="122"/>
      <c r="N893" s="122"/>
    </row>
    <row r="894" spans="13:14" ht="15.75" customHeight="1">
      <c r="M894" s="122"/>
      <c r="N894" s="122"/>
    </row>
    <row r="895" spans="13:14" ht="15.75" customHeight="1">
      <c r="M895" s="122"/>
      <c r="N895" s="122"/>
    </row>
    <row r="896" spans="13:14" ht="15.75" customHeight="1">
      <c r="M896" s="122"/>
      <c r="N896" s="122"/>
    </row>
    <row r="897" spans="13:14" ht="15.75" customHeight="1">
      <c r="M897" s="122"/>
      <c r="N897" s="122"/>
    </row>
    <row r="898" spans="13:14" ht="15.75" customHeight="1">
      <c r="M898" s="122"/>
      <c r="N898" s="122"/>
    </row>
    <row r="899" spans="13:14" ht="15.75" customHeight="1">
      <c r="M899" s="122"/>
      <c r="N899" s="122"/>
    </row>
    <row r="900" spans="13:14" ht="15.75" customHeight="1">
      <c r="M900" s="122"/>
      <c r="N900" s="122"/>
    </row>
    <row r="901" spans="13:14" ht="15.75" customHeight="1">
      <c r="M901" s="122"/>
      <c r="N901" s="122"/>
    </row>
    <row r="902" spans="13:14" ht="15.75" customHeight="1">
      <c r="M902" s="122"/>
      <c r="N902" s="122"/>
    </row>
    <row r="903" spans="13:14" ht="15.75" customHeight="1">
      <c r="M903" s="122"/>
      <c r="N903" s="122"/>
    </row>
    <row r="904" spans="13:14" ht="15.75" customHeight="1">
      <c r="M904" s="122"/>
      <c r="N904" s="122"/>
    </row>
    <row r="905" spans="13:14" ht="15.75" customHeight="1">
      <c r="M905" s="122"/>
      <c r="N905" s="122"/>
    </row>
    <row r="906" spans="13:14" ht="15.75" customHeight="1">
      <c r="M906" s="122"/>
      <c r="N906" s="122"/>
    </row>
    <row r="907" spans="13:14" ht="15.75" customHeight="1">
      <c r="M907" s="122"/>
      <c r="N907" s="122"/>
    </row>
    <row r="908" spans="13:14" ht="15.75" customHeight="1">
      <c r="M908" s="122"/>
      <c r="N908" s="122"/>
    </row>
    <row r="909" spans="13:14" ht="15.75" customHeight="1">
      <c r="M909" s="122"/>
      <c r="N909" s="122"/>
    </row>
    <row r="910" spans="13:14" ht="15.75" customHeight="1">
      <c r="M910" s="122"/>
      <c r="N910" s="122"/>
    </row>
    <row r="911" spans="13:14" ht="15.75" customHeight="1">
      <c r="M911" s="122"/>
      <c r="N911" s="122"/>
    </row>
    <row r="912" spans="13:14" ht="15.75" customHeight="1">
      <c r="M912" s="122"/>
      <c r="N912" s="122"/>
    </row>
    <row r="913" spans="13:14" ht="15.75" customHeight="1">
      <c r="M913" s="122"/>
      <c r="N913" s="122"/>
    </row>
    <row r="914" spans="13:14" ht="15.75" customHeight="1">
      <c r="M914" s="122"/>
      <c r="N914" s="122"/>
    </row>
    <row r="915" spans="13:14" ht="15.75" customHeight="1">
      <c r="M915" s="122"/>
      <c r="N915" s="122"/>
    </row>
    <row r="916" spans="13:14" ht="15.75" customHeight="1">
      <c r="M916" s="122"/>
      <c r="N916" s="122"/>
    </row>
    <row r="917" spans="13:14" ht="15.75" customHeight="1">
      <c r="M917" s="122"/>
      <c r="N917" s="122"/>
    </row>
    <row r="918" spans="13:14" ht="15.75" customHeight="1">
      <c r="M918" s="122"/>
      <c r="N918" s="122"/>
    </row>
    <row r="919" spans="13:14" ht="15.75" customHeight="1">
      <c r="M919" s="122"/>
      <c r="N919" s="122"/>
    </row>
    <row r="920" spans="13:14" ht="15.75" customHeight="1">
      <c r="M920" s="122"/>
      <c r="N920" s="122"/>
    </row>
    <row r="921" spans="13:14" ht="15.75" customHeight="1">
      <c r="M921" s="122"/>
      <c r="N921" s="122"/>
    </row>
    <row r="922" spans="13:14" ht="15.75" customHeight="1">
      <c r="M922" s="122"/>
      <c r="N922" s="122"/>
    </row>
    <row r="923" spans="13:14" ht="15.75" customHeight="1">
      <c r="M923" s="122"/>
      <c r="N923" s="122"/>
    </row>
    <row r="924" spans="13:14" ht="15.75" customHeight="1">
      <c r="M924" s="122"/>
      <c r="N924" s="122"/>
    </row>
    <row r="925" spans="13:14" ht="15.75" customHeight="1">
      <c r="M925" s="122"/>
      <c r="N925" s="122"/>
    </row>
    <row r="926" spans="13:14" ht="15.75" customHeight="1">
      <c r="M926" s="122"/>
      <c r="N926" s="122"/>
    </row>
    <row r="927" spans="13:14" ht="15.75" customHeight="1">
      <c r="M927" s="122"/>
      <c r="N927" s="122"/>
    </row>
    <row r="928" spans="13:14" ht="15.75" customHeight="1">
      <c r="M928" s="122"/>
      <c r="N928" s="122"/>
    </row>
    <row r="929" spans="13:14" ht="15.75" customHeight="1">
      <c r="M929" s="122"/>
      <c r="N929" s="122"/>
    </row>
    <row r="930" spans="13:14" ht="15.75" customHeight="1">
      <c r="M930" s="122"/>
      <c r="N930" s="122"/>
    </row>
    <row r="931" spans="13:14" ht="15.75" customHeight="1">
      <c r="M931" s="122"/>
      <c r="N931" s="122"/>
    </row>
    <row r="932" spans="13:14" ht="15.75" customHeight="1">
      <c r="M932" s="122"/>
      <c r="N932" s="122"/>
    </row>
    <row r="933" spans="13:14" ht="15.75" customHeight="1">
      <c r="M933" s="122"/>
      <c r="N933" s="122"/>
    </row>
    <row r="934" spans="13:14" ht="15.75" customHeight="1">
      <c r="M934" s="122"/>
      <c r="N934" s="122"/>
    </row>
    <row r="935" spans="13:14" ht="15.75" customHeight="1">
      <c r="M935" s="122"/>
      <c r="N935" s="122"/>
    </row>
    <row r="936" spans="13:14" ht="15.75" customHeight="1">
      <c r="M936" s="122"/>
      <c r="N936" s="122"/>
    </row>
    <row r="937" spans="13:14" ht="15.75" customHeight="1">
      <c r="M937" s="122"/>
      <c r="N937" s="122"/>
    </row>
    <row r="938" spans="13:14" ht="15.75" customHeight="1">
      <c r="M938" s="122"/>
      <c r="N938" s="122"/>
    </row>
    <row r="939" spans="13:14" ht="15.75" customHeight="1">
      <c r="M939" s="122"/>
      <c r="N939" s="122"/>
    </row>
    <row r="940" spans="13:14" ht="15.75" customHeight="1">
      <c r="M940" s="122"/>
      <c r="N940" s="122"/>
    </row>
    <row r="941" spans="13:14" ht="15.75" customHeight="1">
      <c r="M941" s="122"/>
      <c r="N941" s="122"/>
    </row>
    <row r="942" spans="13:14" ht="15.75" customHeight="1">
      <c r="M942" s="122"/>
      <c r="N942" s="122"/>
    </row>
    <row r="943" spans="13:14" ht="15.75" customHeight="1">
      <c r="M943" s="122"/>
      <c r="N943" s="122"/>
    </row>
    <row r="944" spans="13:14" ht="15.75" customHeight="1">
      <c r="M944" s="122"/>
      <c r="N944" s="122"/>
    </row>
    <row r="945" spans="13:14" ht="15.75" customHeight="1">
      <c r="M945" s="122"/>
      <c r="N945" s="122"/>
    </row>
    <row r="946" spans="13:14" ht="15.75" customHeight="1">
      <c r="M946" s="122"/>
      <c r="N946" s="122"/>
    </row>
    <row r="947" spans="13:14" ht="15.75" customHeight="1">
      <c r="M947" s="122"/>
      <c r="N947" s="122"/>
    </row>
    <row r="948" spans="13:14" ht="15.75" customHeight="1">
      <c r="M948" s="122"/>
      <c r="N948" s="122"/>
    </row>
    <row r="949" spans="13:14" ht="15.75" customHeight="1">
      <c r="M949" s="122"/>
      <c r="N949" s="122"/>
    </row>
    <row r="950" spans="13:14" ht="15.75" customHeight="1">
      <c r="M950" s="122"/>
      <c r="N950" s="122"/>
    </row>
    <row r="951" spans="13:14" ht="15.75" customHeight="1">
      <c r="M951" s="122"/>
      <c r="N951" s="122"/>
    </row>
    <row r="952" spans="13:14" ht="15.75" customHeight="1">
      <c r="M952" s="122"/>
      <c r="N952" s="122"/>
    </row>
    <row r="953" spans="13:14" ht="15.75" customHeight="1">
      <c r="M953" s="122"/>
      <c r="N953" s="122"/>
    </row>
    <row r="954" spans="13:14" ht="15.75" customHeight="1">
      <c r="M954" s="122"/>
      <c r="N954" s="122"/>
    </row>
    <row r="955" spans="13:14" ht="15.75" customHeight="1">
      <c r="M955" s="122"/>
      <c r="N955" s="122"/>
    </row>
    <row r="956" spans="13:14" ht="15.75" customHeight="1">
      <c r="M956" s="122"/>
      <c r="N956" s="122"/>
    </row>
    <row r="957" spans="13:14" ht="15.75" customHeight="1">
      <c r="M957" s="122"/>
      <c r="N957" s="122"/>
    </row>
    <row r="958" spans="13:14" ht="15.75" customHeight="1">
      <c r="M958" s="122"/>
      <c r="N958" s="122"/>
    </row>
    <row r="959" spans="13:14" ht="15.75" customHeight="1">
      <c r="M959" s="122"/>
      <c r="N959" s="122"/>
    </row>
    <row r="960" spans="13:14" ht="15.75" customHeight="1">
      <c r="M960" s="122"/>
      <c r="N960" s="122"/>
    </row>
    <row r="961" spans="13:14" ht="15.75" customHeight="1">
      <c r="M961" s="122"/>
      <c r="N961" s="122"/>
    </row>
    <row r="962" spans="13:14" ht="15.75" customHeight="1">
      <c r="M962" s="122"/>
      <c r="N962" s="122"/>
    </row>
    <row r="963" spans="13:14" ht="15.75" customHeight="1">
      <c r="M963" s="122"/>
      <c r="N963" s="122"/>
    </row>
    <row r="964" spans="13:14" ht="15.75" customHeight="1">
      <c r="M964" s="122"/>
      <c r="N964" s="122"/>
    </row>
    <row r="965" spans="13:14" ht="15.75" customHeight="1">
      <c r="M965" s="122"/>
      <c r="N965" s="122"/>
    </row>
    <row r="966" spans="13:14" ht="15.75" customHeight="1">
      <c r="M966" s="122"/>
      <c r="N966" s="122"/>
    </row>
    <row r="967" spans="13:14" ht="15.75" customHeight="1">
      <c r="M967" s="122"/>
      <c r="N967" s="122"/>
    </row>
    <row r="968" spans="13:14" ht="15.75" customHeight="1">
      <c r="M968" s="122"/>
      <c r="N968" s="122"/>
    </row>
    <row r="969" spans="13:14" ht="15.75" customHeight="1">
      <c r="M969" s="122"/>
      <c r="N969" s="122"/>
    </row>
    <row r="970" spans="13:14" ht="15.75" customHeight="1">
      <c r="M970" s="122"/>
      <c r="N970" s="122"/>
    </row>
    <row r="971" spans="13:14" ht="15.75" customHeight="1">
      <c r="M971" s="122"/>
      <c r="N971" s="122"/>
    </row>
    <row r="972" spans="13:14" ht="15.75" customHeight="1">
      <c r="M972" s="122"/>
      <c r="N972" s="122"/>
    </row>
    <row r="973" spans="13:14" ht="15.75" customHeight="1">
      <c r="M973" s="122"/>
      <c r="N973" s="122"/>
    </row>
    <row r="974" spans="13:14" ht="15.75" customHeight="1">
      <c r="M974" s="122"/>
      <c r="N974" s="122"/>
    </row>
    <row r="975" spans="13:14" ht="15.75" customHeight="1">
      <c r="M975" s="122"/>
      <c r="N975" s="122"/>
    </row>
    <row r="976" spans="13:14" ht="15.75" customHeight="1">
      <c r="M976" s="122"/>
      <c r="N976" s="122"/>
    </row>
    <row r="977" spans="13:14" ht="15.75" customHeight="1">
      <c r="M977" s="122"/>
      <c r="N977" s="122"/>
    </row>
    <row r="978" spans="13:14" ht="15.75" customHeight="1">
      <c r="M978" s="122"/>
      <c r="N978" s="122"/>
    </row>
    <row r="979" spans="13:14" ht="15.75" customHeight="1">
      <c r="M979" s="122"/>
      <c r="N979" s="122"/>
    </row>
    <row r="980" spans="13:14" ht="15.75" customHeight="1">
      <c r="M980" s="122"/>
      <c r="N980" s="122"/>
    </row>
    <row r="981" spans="13:14" ht="15.75" customHeight="1">
      <c r="M981" s="122"/>
      <c r="N981" s="122"/>
    </row>
    <row r="982" spans="13:14" ht="15.75" customHeight="1">
      <c r="M982" s="122"/>
      <c r="N982" s="122"/>
    </row>
    <row r="983" spans="13:14" ht="15.75" customHeight="1">
      <c r="M983" s="122"/>
      <c r="N983" s="122"/>
    </row>
    <row r="984" spans="13:14" ht="15.75" customHeight="1">
      <c r="M984" s="122"/>
      <c r="N984" s="122"/>
    </row>
    <row r="985" spans="13:14" ht="15.75" customHeight="1">
      <c r="M985" s="122"/>
      <c r="N985" s="122"/>
    </row>
    <row r="986" spans="13:14" ht="15.75" customHeight="1">
      <c r="M986" s="122"/>
      <c r="N986" s="122"/>
    </row>
    <row r="987" spans="13:14" ht="15.75" customHeight="1">
      <c r="M987" s="122"/>
      <c r="N987" s="122"/>
    </row>
    <row r="988" spans="13:14" ht="15.75" customHeight="1">
      <c r="M988" s="122"/>
      <c r="N988" s="122"/>
    </row>
    <row r="989" spans="13:14" ht="15.75" customHeight="1">
      <c r="M989" s="122"/>
      <c r="N989" s="122"/>
    </row>
    <row r="990" spans="13:14" ht="15.75" customHeight="1">
      <c r="M990" s="122"/>
      <c r="N990" s="122"/>
    </row>
    <row r="991" spans="13:14" ht="15.75" customHeight="1">
      <c r="M991" s="122"/>
      <c r="N991" s="122"/>
    </row>
    <row r="992" spans="13:14" ht="15.75" customHeight="1">
      <c r="M992" s="122"/>
      <c r="N992" s="122"/>
    </row>
    <row r="993" spans="13:14" ht="15.75" customHeight="1">
      <c r="M993" s="122"/>
      <c r="N993" s="122"/>
    </row>
    <row r="994" spans="13:14" ht="15.75" customHeight="1">
      <c r="M994" s="122"/>
      <c r="N994" s="122"/>
    </row>
    <row r="995" spans="13:14" ht="15.75" customHeight="1">
      <c r="M995" s="122"/>
      <c r="N995" s="122"/>
    </row>
    <row r="996" spans="13:14" ht="15.75" customHeight="1">
      <c r="M996" s="122"/>
      <c r="N996" s="122"/>
    </row>
    <row r="997" spans="13:14" ht="15.75" customHeight="1">
      <c r="M997" s="122"/>
      <c r="N997" s="122"/>
    </row>
    <row r="998" spans="13:14" ht="15.75" customHeight="1">
      <c r="M998" s="122"/>
      <c r="N998" s="122"/>
    </row>
  </sheetData>
  <mergeCells count="90">
    <mergeCell ref="B32:L33"/>
    <mergeCell ref="M32:Q33"/>
    <mergeCell ref="B27:C27"/>
    <mergeCell ref="D27:I27"/>
    <mergeCell ref="K27:L27"/>
    <mergeCell ref="M27:Q27"/>
    <mergeCell ref="B28:C31"/>
    <mergeCell ref="D28:I31"/>
    <mergeCell ref="J28:J31"/>
    <mergeCell ref="K28:K29"/>
    <mergeCell ref="L28:L29"/>
    <mergeCell ref="M28:Q29"/>
    <mergeCell ref="K30:K31"/>
    <mergeCell ref="L30:L31"/>
    <mergeCell ref="M30:Q31"/>
    <mergeCell ref="Q24:Q25"/>
    <mergeCell ref="B22:B23"/>
    <mergeCell ref="C22:C23"/>
    <mergeCell ref="E22:E23"/>
    <mergeCell ref="O22:O23"/>
    <mergeCell ref="P22:P23"/>
    <mergeCell ref="Q22:Q23"/>
    <mergeCell ref="B24:B25"/>
    <mergeCell ref="C24:C25"/>
    <mergeCell ref="E24:E25"/>
    <mergeCell ref="O24:O25"/>
    <mergeCell ref="P24:P25"/>
    <mergeCell ref="U17:V17"/>
    <mergeCell ref="B18:B21"/>
    <mergeCell ref="C18:C19"/>
    <mergeCell ref="E18:E19"/>
    <mergeCell ref="O18:O19"/>
    <mergeCell ref="P18:P19"/>
    <mergeCell ref="U18:V18"/>
    <mergeCell ref="C20:C21"/>
    <mergeCell ref="E20:E21"/>
    <mergeCell ref="O20:O21"/>
    <mergeCell ref="P20:P21"/>
    <mergeCell ref="Q20:Q21"/>
    <mergeCell ref="Q18:Q19"/>
    <mergeCell ref="U14:V14"/>
    <mergeCell ref="B15:B17"/>
    <mergeCell ref="C15:C17"/>
    <mergeCell ref="D15:D17"/>
    <mergeCell ref="E15:E17"/>
    <mergeCell ref="F15:F17"/>
    <mergeCell ref="G15:G17"/>
    <mergeCell ref="H15:H17"/>
    <mergeCell ref="I15:L16"/>
    <mergeCell ref="M15:N16"/>
    <mergeCell ref="O15:Q15"/>
    <mergeCell ref="U15:V15"/>
    <mergeCell ref="O16:O17"/>
    <mergeCell ref="P16:P17"/>
    <mergeCell ref="Q16:Q17"/>
    <mergeCell ref="U16:V16"/>
    <mergeCell ref="U12:W12"/>
    <mergeCell ref="B13:C13"/>
    <mergeCell ref="D13:I13"/>
    <mergeCell ref="N13:P13"/>
    <mergeCell ref="U13:W13"/>
    <mergeCell ref="T9:X9"/>
    <mergeCell ref="B10:C10"/>
    <mergeCell ref="D10:I10"/>
    <mergeCell ref="N10:P10"/>
    <mergeCell ref="B11:C11"/>
    <mergeCell ref="D11:I11"/>
    <mergeCell ref="N11:P11"/>
    <mergeCell ref="U11:W11"/>
    <mergeCell ref="C6:Q6"/>
    <mergeCell ref="D7:Q7"/>
    <mergeCell ref="B8:C8"/>
    <mergeCell ref="D8:Q8"/>
    <mergeCell ref="B9:C9"/>
    <mergeCell ref="D9:I9"/>
    <mergeCell ref="J9:L14"/>
    <mergeCell ref="M9:Q9"/>
    <mergeCell ref="B12:C12"/>
    <mergeCell ref="D12:I12"/>
    <mergeCell ref="N12:P12"/>
    <mergeCell ref="D14:I14"/>
    <mergeCell ref="N14:P14"/>
    <mergeCell ref="B2:C5"/>
    <mergeCell ref="D2:K3"/>
    <mergeCell ref="L2:O2"/>
    <mergeCell ref="P2:Q5"/>
    <mergeCell ref="L3:O3"/>
    <mergeCell ref="D4:K5"/>
    <mergeCell ref="L4:O4"/>
    <mergeCell ref="L5:O5"/>
  </mergeCells>
  <pageMargins left="0.62992125984251968" right="0.19685039370078741" top="0.23622047244094491" bottom="0.19685039370078741" header="0" footer="0"/>
  <pageSetup paperSize="9" scale="5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92"/>
  <sheetViews>
    <sheetView topLeftCell="A40" zoomScale="70" zoomScaleNormal="70" workbookViewId="0">
      <selection activeCell="B64" sqref="B64"/>
    </sheetView>
  </sheetViews>
  <sheetFormatPr baseColWidth="10" defaultColWidth="12.5703125" defaultRowHeight="14.25"/>
  <cols>
    <col min="1" max="1" width="6.42578125" style="297" customWidth="1"/>
    <col min="2" max="2" width="49.42578125" style="24" customWidth="1"/>
    <col min="3" max="3" width="86.85546875" style="24" customWidth="1"/>
    <col min="4" max="4" width="16.85546875" style="24" customWidth="1"/>
    <col min="5" max="5" width="22.42578125" style="24" customWidth="1"/>
    <col min="6" max="6" width="16.7109375" style="24" customWidth="1"/>
    <col min="7" max="7" width="18" style="24" customWidth="1"/>
    <col min="8" max="8" width="22.85546875" style="24" customWidth="1"/>
    <col min="9" max="9" width="22" style="24" customWidth="1"/>
    <col min="10" max="10" width="20.85546875" style="24" customWidth="1"/>
    <col min="11" max="11" width="13.5703125" style="24" customWidth="1"/>
    <col min="12" max="12" width="15.85546875" style="24" customWidth="1"/>
    <col min="13" max="13" width="14.85546875" style="25" customWidth="1"/>
    <col min="14" max="14" width="21.140625" style="25" customWidth="1"/>
    <col min="15" max="15" width="16.85546875" style="24" customWidth="1"/>
    <col min="16" max="16" width="34" style="24" customWidth="1"/>
    <col min="17" max="17" width="18.85546875" style="24" customWidth="1"/>
    <col min="18" max="18" width="16.42578125" style="24" customWidth="1"/>
    <col min="19" max="19" width="12.5703125" style="24"/>
    <col min="20" max="20" width="14.42578125" style="24" customWidth="1"/>
    <col min="21" max="21" width="18.5703125" style="24" customWidth="1"/>
    <col min="22" max="22" width="33.85546875" style="24" customWidth="1"/>
    <col min="23" max="23" width="12.5703125" style="24" hidden="1" customWidth="1"/>
    <col min="24" max="24" width="24.28515625" style="24" customWidth="1"/>
    <col min="25" max="25" width="22.5703125" style="24" customWidth="1"/>
    <col min="26" max="27" width="12.5703125" style="24"/>
    <col min="28" max="28" width="16.85546875" style="24" customWidth="1"/>
    <col min="29" max="29" width="12.5703125" style="24"/>
    <col min="30" max="30" width="30.140625" style="24" customWidth="1"/>
    <col min="31" max="31" width="15.42578125" style="24" customWidth="1"/>
    <col min="32" max="32" width="15.85546875" style="24" customWidth="1"/>
    <col min="33" max="33" width="24.42578125" style="24" customWidth="1"/>
    <col min="34" max="34" width="17.140625" style="24" customWidth="1"/>
    <col min="35" max="16384" width="12.5703125" style="24"/>
  </cols>
  <sheetData>
    <row r="1" spans="2:28" ht="22.5" customHeight="1" thickBot="1"/>
    <row r="2" spans="2:28" ht="37.5" customHeight="1">
      <c r="B2" s="720"/>
      <c r="C2" s="721"/>
      <c r="D2" s="725" t="s">
        <v>265</v>
      </c>
      <c r="E2" s="726"/>
      <c r="F2" s="726"/>
      <c r="G2" s="726"/>
      <c r="H2" s="726"/>
      <c r="I2" s="726"/>
      <c r="J2" s="726"/>
      <c r="K2" s="727"/>
      <c r="L2" s="728" t="s">
        <v>266</v>
      </c>
      <c r="M2" s="729"/>
      <c r="N2" s="729"/>
      <c r="O2" s="730"/>
      <c r="P2" s="731"/>
      <c r="Q2" s="732"/>
      <c r="R2" s="26"/>
    </row>
    <row r="3" spans="2:28" ht="37.5" customHeight="1">
      <c r="B3" s="722"/>
      <c r="C3" s="347"/>
      <c r="D3" s="414"/>
      <c r="E3" s="415"/>
      <c r="F3" s="415"/>
      <c r="G3" s="415"/>
      <c r="H3" s="415"/>
      <c r="I3" s="415"/>
      <c r="J3" s="415"/>
      <c r="K3" s="416"/>
      <c r="L3" s="417" t="s">
        <v>267</v>
      </c>
      <c r="M3" s="418"/>
      <c r="N3" s="418"/>
      <c r="O3" s="419"/>
      <c r="P3" s="422"/>
      <c r="Q3" s="733"/>
      <c r="R3" s="26"/>
    </row>
    <row r="4" spans="2:28" ht="33.75" customHeight="1">
      <c r="B4" s="722"/>
      <c r="C4" s="347"/>
      <c r="D4" s="411" t="s">
        <v>268</v>
      </c>
      <c r="E4" s="412"/>
      <c r="F4" s="412"/>
      <c r="G4" s="412"/>
      <c r="H4" s="412"/>
      <c r="I4" s="412"/>
      <c r="J4" s="412"/>
      <c r="K4" s="413"/>
      <c r="L4" s="417" t="s">
        <v>269</v>
      </c>
      <c r="M4" s="418"/>
      <c r="N4" s="418"/>
      <c r="O4" s="419"/>
      <c r="P4" s="422"/>
      <c r="Q4" s="733"/>
      <c r="R4" s="26"/>
    </row>
    <row r="5" spans="2:28" ht="38.25" customHeight="1" thickBot="1">
      <c r="B5" s="723"/>
      <c r="C5" s="724"/>
      <c r="D5" s="736"/>
      <c r="E5" s="737"/>
      <c r="F5" s="737"/>
      <c r="G5" s="737"/>
      <c r="H5" s="737"/>
      <c r="I5" s="737"/>
      <c r="J5" s="737"/>
      <c r="K5" s="738"/>
      <c r="L5" s="739" t="s">
        <v>270</v>
      </c>
      <c r="M5" s="740"/>
      <c r="N5" s="740"/>
      <c r="O5" s="741"/>
      <c r="P5" s="734"/>
      <c r="Q5" s="735"/>
      <c r="R5" s="26"/>
    </row>
    <row r="6" spans="2:28" ht="23.25" customHeight="1" thickBot="1">
      <c r="C6" s="388"/>
      <c r="D6" s="388"/>
      <c r="E6" s="388"/>
      <c r="F6" s="388"/>
      <c r="G6" s="388"/>
      <c r="H6" s="388"/>
      <c r="I6" s="388"/>
      <c r="J6" s="388"/>
      <c r="K6" s="388"/>
      <c r="L6" s="388"/>
      <c r="M6" s="388"/>
      <c r="N6" s="388"/>
      <c r="O6" s="388"/>
      <c r="P6" s="388"/>
      <c r="Q6" s="388"/>
      <c r="R6" s="26"/>
    </row>
    <row r="7" spans="2:28" ht="31.5" customHeight="1">
      <c r="B7" s="308" t="s">
        <v>62</v>
      </c>
      <c r="C7" s="309" t="s">
        <v>154</v>
      </c>
      <c r="D7" s="703" t="s">
        <v>180</v>
      </c>
      <c r="E7" s="704"/>
      <c r="F7" s="704"/>
      <c r="G7" s="704"/>
      <c r="H7" s="704"/>
      <c r="I7" s="704"/>
      <c r="J7" s="704"/>
      <c r="K7" s="704"/>
      <c r="L7" s="704"/>
      <c r="M7" s="704"/>
      <c r="N7" s="704"/>
      <c r="O7" s="704"/>
      <c r="P7" s="704"/>
      <c r="Q7" s="705"/>
      <c r="R7" s="26"/>
    </row>
    <row r="8" spans="2:28" ht="36" customHeight="1" thickBot="1">
      <c r="B8" s="318" t="s">
        <v>59</v>
      </c>
      <c r="C8" s="319">
        <v>2024</v>
      </c>
      <c r="D8" s="706" t="s">
        <v>71</v>
      </c>
      <c r="E8" s="706"/>
      <c r="F8" s="706"/>
      <c r="G8" s="706"/>
      <c r="H8" s="706"/>
      <c r="I8" s="706"/>
      <c r="J8" s="706"/>
      <c r="K8" s="706"/>
      <c r="L8" s="706"/>
      <c r="M8" s="706"/>
      <c r="N8" s="706"/>
      <c r="O8" s="706"/>
      <c r="P8" s="706"/>
      <c r="Q8" s="707"/>
    </row>
    <row r="9" spans="2:28" ht="36" customHeight="1">
      <c r="B9" s="708" t="s">
        <v>57</v>
      </c>
      <c r="C9" s="709"/>
      <c r="D9" s="415" t="s">
        <v>181</v>
      </c>
      <c r="E9" s="415"/>
      <c r="F9" s="415"/>
      <c r="G9" s="415"/>
      <c r="H9" s="415"/>
      <c r="I9" s="416"/>
      <c r="J9" s="710" t="s">
        <v>182</v>
      </c>
      <c r="K9" s="711"/>
      <c r="L9" s="712"/>
      <c r="M9" s="716" t="s">
        <v>55</v>
      </c>
      <c r="N9" s="717"/>
      <c r="O9" s="717"/>
      <c r="P9" s="717"/>
      <c r="Q9" s="718"/>
      <c r="R9" s="29"/>
      <c r="T9" s="374"/>
      <c r="U9" s="374"/>
      <c r="V9" s="374"/>
      <c r="W9" s="374"/>
      <c r="X9" s="374"/>
    </row>
    <row r="10" spans="2:28" ht="36" customHeight="1">
      <c r="B10" s="701" t="s">
        <v>54</v>
      </c>
      <c r="C10" s="376"/>
      <c r="D10" s="426" t="s">
        <v>183</v>
      </c>
      <c r="E10" s="426"/>
      <c r="F10" s="426"/>
      <c r="G10" s="426"/>
      <c r="H10" s="426"/>
      <c r="I10" s="427"/>
      <c r="J10" s="710"/>
      <c r="K10" s="711"/>
      <c r="L10" s="712"/>
      <c r="M10" s="210" t="s">
        <v>52</v>
      </c>
      <c r="N10" s="379" t="s">
        <v>51</v>
      </c>
      <c r="O10" s="379"/>
      <c r="P10" s="379"/>
      <c r="Q10" s="310" t="s">
        <v>50</v>
      </c>
      <c r="R10" s="29"/>
      <c r="T10" s="209"/>
      <c r="U10" s="209"/>
      <c r="V10" s="209"/>
      <c r="W10" s="209"/>
      <c r="X10" s="209"/>
    </row>
    <row r="11" spans="2:28" ht="171" customHeight="1">
      <c r="B11" s="702" t="s">
        <v>49</v>
      </c>
      <c r="C11" s="381"/>
      <c r="D11" s="445" t="s">
        <v>184</v>
      </c>
      <c r="E11" s="445"/>
      <c r="F11" s="445"/>
      <c r="G11" s="445"/>
      <c r="H11" s="445"/>
      <c r="I11" s="446"/>
      <c r="J11" s="710"/>
      <c r="K11" s="711"/>
      <c r="L11" s="712"/>
      <c r="M11" s="182"/>
      <c r="N11" s="383"/>
      <c r="O11" s="384"/>
      <c r="P11" s="385"/>
      <c r="Q11" s="311"/>
      <c r="R11" s="29"/>
      <c r="T11" s="212"/>
      <c r="U11" s="447"/>
      <c r="V11" s="447"/>
      <c r="W11" s="447"/>
      <c r="X11" s="212"/>
      <c r="Z11" s="211"/>
      <c r="AA11" s="211"/>
    </row>
    <row r="12" spans="2:28" ht="113.25" customHeight="1">
      <c r="B12" s="719" t="s">
        <v>47</v>
      </c>
      <c r="C12" s="406"/>
      <c r="D12" s="445" t="s">
        <v>185</v>
      </c>
      <c r="E12" s="445"/>
      <c r="F12" s="445"/>
      <c r="G12" s="445"/>
      <c r="H12" s="445"/>
      <c r="I12" s="446"/>
      <c r="J12" s="710"/>
      <c r="K12" s="711"/>
      <c r="L12" s="712"/>
      <c r="M12" s="216"/>
      <c r="N12" s="383"/>
      <c r="O12" s="384"/>
      <c r="P12" s="385"/>
      <c r="Q12" s="311"/>
      <c r="R12" s="29"/>
      <c r="T12" s="69"/>
      <c r="U12" s="448"/>
      <c r="V12" s="448"/>
      <c r="W12" s="448"/>
      <c r="X12" s="37"/>
      <c r="Z12" s="38"/>
      <c r="AA12" s="39"/>
      <c r="AB12" s="40"/>
    </row>
    <row r="13" spans="2:28" ht="74.25" customHeight="1">
      <c r="B13" s="694" t="s">
        <v>45</v>
      </c>
      <c r="C13" s="408"/>
      <c r="D13" s="695" t="s">
        <v>186</v>
      </c>
      <c r="E13" s="440"/>
      <c r="F13" s="440"/>
      <c r="G13" s="440"/>
      <c r="H13" s="440"/>
      <c r="I13" s="441"/>
      <c r="J13" s="710"/>
      <c r="K13" s="711"/>
      <c r="L13" s="712"/>
      <c r="M13" s="41"/>
      <c r="N13" s="383"/>
      <c r="O13" s="384"/>
      <c r="P13" s="385"/>
      <c r="Q13" s="312"/>
      <c r="R13" s="29"/>
      <c r="T13" s="69"/>
      <c r="U13" s="448"/>
      <c r="V13" s="448"/>
      <c r="W13" s="448"/>
      <c r="X13" s="37"/>
      <c r="Z13" s="38"/>
      <c r="AA13" s="39"/>
      <c r="AB13" s="40"/>
    </row>
    <row r="14" spans="2:28" ht="28.5" customHeight="1" thickBot="1">
      <c r="B14" s="317" t="s">
        <v>44</v>
      </c>
      <c r="C14" s="313"/>
      <c r="D14" s="696" t="s">
        <v>43</v>
      </c>
      <c r="E14" s="696"/>
      <c r="F14" s="696"/>
      <c r="G14" s="696"/>
      <c r="H14" s="696"/>
      <c r="I14" s="697"/>
      <c r="J14" s="713"/>
      <c r="K14" s="714"/>
      <c r="L14" s="715"/>
      <c r="M14" s="314"/>
      <c r="N14" s="698"/>
      <c r="O14" s="699"/>
      <c r="P14" s="700"/>
      <c r="Q14" s="315"/>
      <c r="R14" s="29"/>
      <c r="T14" s="71"/>
      <c r="U14" s="448"/>
      <c r="V14" s="448"/>
      <c r="W14" s="213"/>
      <c r="X14" s="37"/>
      <c r="Y14" s="47"/>
      <c r="Z14" s="38"/>
      <c r="AA14" s="39"/>
      <c r="AB14" s="40"/>
    </row>
    <row r="15" spans="2:28" ht="28.5" customHeight="1">
      <c r="B15" s="690" t="s">
        <v>42</v>
      </c>
      <c r="C15" s="692" t="s">
        <v>41</v>
      </c>
      <c r="D15" s="682" t="s">
        <v>255</v>
      </c>
      <c r="E15" s="682" t="s">
        <v>40</v>
      </c>
      <c r="F15" s="682" t="s">
        <v>39</v>
      </c>
      <c r="G15" s="693" t="s">
        <v>258</v>
      </c>
      <c r="H15" s="682" t="s">
        <v>38</v>
      </c>
      <c r="I15" s="683" t="s">
        <v>37</v>
      </c>
      <c r="J15" s="684"/>
      <c r="K15" s="684"/>
      <c r="L15" s="685"/>
      <c r="M15" s="370" t="s">
        <v>36</v>
      </c>
      <c r="N15" s="364"/>
      <c r="O15" s="688" t="s">
        <v>35</v>
      </c>
      <c r="P15" s="688"/>
      <c r="Q15" s="688"/>
      <c r="T15" s="72"/>
      <c r="U15" s="452"/>
      <c r="V15" s="452"/>
      <c r="X15" s="37"/>
      <c r="Z15" s="38"/>
      <c r="AA15" s="39"/>
      <c r="AB15" s="40"/>
    </row>
    <row r="16" spans="2:28" ht="33.75" customHeight="1">
      <c r="B16" s="691"/>
      <c r="C16" s="373"/>
      <c r="D16" s="371"/>
      <c r="E16" s="371"/>
      <c r="F16" s="371"/>
      <c r="G16" s="371"/>
      <c r="H16" s="371"/>
      <c r="I16" s="368"/>
      <c r="J16" s="369"/>
      <c r="K16" s="369"/>
      <c r="L16" s="686"/>
      <c r="M16" s="687"/>
      <c r="N16" s="371"/>
      <c r="O16" s="371" t="s">
        <v>34</v>
      </c>
      <c r="P16" s="371" t="s">
        <v>33</v>
      </c>
      <c r="Q16" s="373" t="s">
        <v>32</v>
      </c>
      <c r="T16" s="47"/>
      <c r="U16" s="452"/>
      <c r="V16" s="452"/>
      <c r="X16" s="39"/>
      <c r="Z16" s="38"/>
      <c r="AA16" s="39"/>
      <c r="AB16" s="40"/>
    </row>
    <row r="17" spans="1:28" ht="39.6" customHeight="1" thickBot="1">
      <c r="B17" s="691"/>
      <c r="C17" s="689"/>
      <c r="D17" s="360"/>
      <c r="E17" s="360"/>
      <c r="F17" s="360"/>
      <c r="G17" s="360"/>
      <c r="H17" s="360"/>
      <c r="I17" s="289" t="s">
        <v>31</v>
      </c>
      <c r="J17" s="289" t="s">
        <v>30</v>
      </c>
      <c r="K17" s="289" t="s">
        <v>29</v>
      </c>
      <c r="L17" s="320" t="s">
        <v>28</v>
      </c>
      <c r="M17" s="296" t="s">
        <v>27</v>
      </c>
      <c r="N17" s="207" t="s">
        <v>26</v>
      </c>
      <c r="O17" s="360"/>
      <c r="P17" s="360"/>
      <c r="Q17" s="689"/>
      <c r="T17" s="47"/>
      <c r="U17" s="452"/>
      <c r="V17" s="452"/>
      <c r="X17" s="39"/>
      <c r="Z17" s="38"/>
      <c r="AA17" s="39"/>
      <c r="AB17" s="40"/>
    </row>
    <row r="18" spans="1:28" ht="33" customHeight="1">
      <c r="A18" s="675" t="s">
        <v>311</v>
      </c>
      <c r="B18" s="676" t="s">
        <v>312</v>
      </c>
      <c r="C18" s="677" t="s">
        <v>313</v>
      </c>
      <c r="D18" s="290" t="s">
        <v>21</v>
      </c>
      <c r="E18" s="679" t="s">
        <v>314</v>
      </c>
      <c r="F18" s="285">
        <v>12</v>
      </c>
      <c r="G18" s="290" t="s">
        <v>21</v>
      </c>
      <c r="H18" s="286">
        <v>102000000</v>
      </c>
      <c r="I18" s="291">
        <f t="shared" ref="I18:I44" si="0">+H18</f>
        <v>102000000</v>
      </c>
      <c r="J18" s="292"/>
      <c r="K18" s="293"/>
      <c r="L18" s="292"/>
      <c r="M18" s="680">
        <v>45292</v>
      </c>
      <c r="N18" s="681">
        <v>45516</v>
      </c>
      <c r="O18" s="673">
        <f>+F19/F18</f>
        <v>1</v>
      </c>
      <c r="P18" s="673">
        <f>+H19/H18</f>
        <v>0.99562452941176471</v>
      </c>
      <c r="Q18" s="674">
        <f>+(O18*O18)/P18</f>
        <v>1.0043946994664952</v>
      </c>
      <c r="T18" s="47"/>
      <c r="U18" s="452"/>
      <c r="V18" s="452"/>
      <c r="X18" s="75"/>
      <c r="Z18" s="38"/>
      <c r="AA18" s="39"/>
      <c r="AB18" s="40"/>
    </row>
    <row r="19" spans="1:28" ht="37.5" customHeight="1">
      <c r="A19" s="675"/>
      <c r="B19" s="662"/>
      <c r="C19" s="678"/>
      <c r="D19" s="208" t="s">
        <v>2</v>
      </c>
      <c r="E19" s="664"/>
      <c r="F19" s="215">
        <v>12</v>
      </c>
      <c r="G19" s="208" t="s">
        <v>11</v>
      </c>
      <c r="H19" s="294">
        <v>101553702</v>
      </c>
      <c r="I19" s="183">
        <f t="shared" si="0"/>
        <v>101553702</v>
      </c>
      <c r="J19" s="51"/>
      <c r="K19" s="73"/>
      <c r="L19" s="51"/>
      <c r="M19" s="526"/>
      <c r="N19" s="667"/>
      <c r="O19" s="651"/>
      <c r="P19" s="651"/>
      <c r="Q19" s="652"/>
      <c r="T19" s="47"/>
      <c r="U19" s="214"/>
      <c r="V19" s="214"/>
      <c r="X19" s="75"/>
      <c r="Z19" s="38"/>
      <c r="AA19" s="39"/>
      <c r="AB19" s="40"/>
    </row>
    <row r="20" spans="1:28" ht="33" customHeight="1">
      <c r="A20" s="675"/>
      <c r="B20" s="661" t="s">
        <v>315</v>
      </c>
      <c r="C20" s="338" t="s">
        <v>316</v>
      </c>
      <c r="D20" s="208" t="s">
        <v>21</v>
      </c>
      <c r="E20" s="354" t="s">
        <v>317</v>
      </c>
      <c r="F20" s="17">
        <v>1</v>
      </c>
      <c r="G20" s="208" t="s">
        <v>21</v>
      </c>
      <c r="H20" s="287">
        <v>170630000</v>
      </c>
      <c r="I20" s="183">
        <f t="shared" si="0"/>
        <v>170630000</v>
      </c>
      <c r="J20" s="51"/>
      <c r="K20" s="73"/>
      <c r="L20" s="51"/>
      <c r="M20" s="666">
        <v>45292</v>
      </c>
      <c r="N20" s="667">
        <v>45516</v>
      </c>
      <c r="O20" s="651">
        <f>+F21/F20</f>
        <v>1</v>
      </c>
      <c r="P20" s="651">
        <f>+H21/H20</f>
        <v>0.97755377131805665</v>
      </c>
      <c r="Q20" s="652">
        <f>+(O20*O20)/P20</f>
        <v>1.0229616306954437</v>
      </c>
      <c r="T20" s="47"/>
      <c r="U20" s="452"/>
      <c r="V20" s="452"/>
      <c r="X20" s="75"/>
      <c r="Z20" s="38"/>
      <c r="AA20" s="39"/>
      <c r="AB20" s="40"/>
    </row>
    <row r="21" spans="1:28" ht="37.5" customHeight="1">
      <c r="A21" s="675"/>
      <c r="B21" s="662"/>
      <c r="C21" s="338"/>
      <c r="D21" s="208" t="s">
        <v>2</v>
      </c>
      <c r="E21" s="354"/>
      <c r="F21" s="215">
        <v>1</v>
      </c>
      <c r="G21" s="208" t="s">
        <v>11</v>
      </c>
      <c r="H21" s="14">
        <v>166800000</v>
      </c>
      <c r="I21" s="183">
        <f t="shared" si="0"/>
        <v>166800000</v>
      </c>
      <c r="J21" s="51"/>
      <c r="K21" s="73"/>
      <c r="L21" s="51"/>
      <c r="M21" s="526"/>
      <c r="N21" s="667"/>
      <c r="O21" s="651"/>
      <c r="P21" s="651"/>
      <c r="Q21" s="652"/>
      <c r="T21" s="47"/>
      <c r="U21" s="214"/>
      <c r="V21" s="214"/>
      <c r="X21" s="75"/>
      <c r="Z21" s="38"/>
      <c r="AA21" s="39"/>
      <c r="AB21" s="40"/>
    </row>
    <row r="22" spans="1:28" ht="33" customHeight="1">
      <c r="A22" s="675"/>
      <c r="B22" s="661" t="s">
        <v>318</v>
      </c>
      <c r="C22" s="338" t="s">
        <v>319</v>
      </c>
      <c r="D22" s="208" t="s">
        <v>21</v>
      </c>
      <c r="E22" s="354" t="s">
        <v>320</v>
      </c>
      <c r="F22" s="215">
        <v>10</v>
      </c>
      <c r="G22" s="208" t="s">
        <v>21</v>
      </c>
      <c r="H22" s="13">
        <v>147210000</v>
      </c>
      <c r="I22" s="183">
        <f t="shared" si="0"/>
        <v>147210000</v>
      </c>
      <c r="J22" s="51"/>
      <c r="K22" s="73"/>
      <c r="L22" s="51"/>
      <c r="M22" s="666">
        <v>45292</v>
      </c>
      <c r="N22" s="667">
        <v>45516</v>
      </c>
      <c r="O22" s="651">
        <f t="shared" ref="O22" si="1">+F23/F22</f>
        <v>1</v>
      </c>
      <c r="P22" s="651">
        <f t="shared" ref="P22" si="2">+H23/H22</f>
        <v>0.98974254466408529</v>
      </c>
      <c r="Q22" s="652">
        <f t="shared" ref="Q22" si="3">+(O22*O22)/P22</f>
        <v>1.0103637611530543</v>
      </c>
      <c r="T22" s="47"/>
      <c r="U22" s="452"/>
      <c r="V22" s="452"/>
      <c r="X22" s="75"/>
      <c r="Z22" s="38"/>
      <c r="AA22" s="39"/>
      <c r="AB22" s="40"/>
    </row>
    <row r="23" spans="1:28" ht="37.5" customHeight="1">
      <c r="A23" s="675"/>
      <c r="B23" s="662"/>
      <c r="C23" s="338"/>
      <c r="D23" s="208" t="s">
        <v>2</v>
      </c>
      <c r="E23" s="354"/>
      <c r="F23" s="215">
        <v>10</v>
      </c>
      <c r="G23" s="208" t="s">
        <v>11</v>
      </c>
      <c r="H23" s="14">
        <v>145700000</v>
      </c>
      <c r="I23" s="183">
        <f t="shared" si="0"/>
        <v>145700000</v>
      </c>
      <c r="J23" s="51"/>
      <c r="K23" s="73"/>
      <c r="L23" s="51"/>
      <c r="M23" s="526"/>
      <c r="N23" s="667"/>
      <c r="O23" s="651"/>
      <c r="P23" s="651"/>
      <c r="Q23" s="652"/>
      <c r="T23" s="47"/>
      <c r="U23" s="214"/>
      <c r="V23" s="214"/>
      <c r="X23" s="75"/>
      <c r="Z23" s="38"/>
      <c r="AA23" s="39"/>
      <c r="AB23" s="40"/>
    </row>
    <row r="24" spans="1:28" ht="33" customHeight="1">
      <c r="A24" s="675"/>
      <c r="B24" s="661" t="s">
        <v>321</v>
      </c>
      <c r="C24" s="338" t="s">
        <v>322</v>
      </c>
      <c r="D24" s="208" t="s">
        <v>21</v>
      </c>
      <c r="E24" s="354" t="s">
        <v>323</v>
      </c>
      <c r="F24" s="215">
        <v>1</v>
      </c>
      <c r="G24" s="208" t="s">
        <v>21</v>
      </c>
      <c r="H24" s="13">
        <v>116000000</v>
      </c>
      <c r="I24" s="183">
        <f t="shared" si="0"/>
        <v>116000000</v>
      </c>
      <c r="J24" s="51"/>
      <c r="K24" s="73"/>
      <c r="L24" s="51"/>
      <c r="M24" s="666">
        <v>45292</v>
      </c>
      <c r="N24" s="667">
        <v>45516</v>
      </c>
      <c r="O24" s="651">
        <f t="shared" ref="O24" si="4">+F25/F24</f>
        <v>1</v>
      </c>
      <c r="P24" s="651">
        <f t="shared" ref="P24" si="5">+H25/H24</f>
        <v>0.99956896551724139</v>
      </c>
      <c r="Q24" s="652">
        <f t="shared" ref="Q24" si="6">+(O24*O24)/P24</f>
        <v>1.0004312203536008</v>
      </c>
      <c r="T24" s="47"/>
      <c r="U24" s="452"/>
      <c r="V24" s="452"/>
      <c r="X24" s="75"/>
      <c r="Z24" s="38"/>
      <c r="AA24" s="39"/>
      <c r="AB24" s="40"/>
    </row>
    <row r="25" spans="1:28" ht="37.5" customHeight="1">
      <c r="A25" s="675"/>
      <c r="B25" s="662"/>
      <c r="C25" s="338"/>
      <c r="D25" s="208" t="s">
        <v>2</v>
      </c>
      <c r="E25" s="354"/>
      <c r="F25" s="215">
        <v>1</v>
      </c>
      <c r="G25" s="208" t="s">
        <v>11</v>
      </c>
      <c r="H25" s="14">
        <v>115950000</v>
      </c>
      <c r="I25" s="183">
        <f t="shared" si="0"/>
        <v>115950000</v>
      </c>
      <c r="J25" s="51"/>
      <c r="K25" s="73"/>
      <c r="L25" s="51"/>
      <c r="M25" s="526"/>
      <c r="N25" s="667"/>
      <c r="O25" s="651"/>
      <c r="P25" s="651"/>
      <c r="Q25" s="652"/>
      <c r="T25" s="47"/>
      <c r="U25" s="214"/>
      <c r="V25" s="214"/>
      <c r="X25" s="75"/>
      <c r="Z25" s="38"/>
      <c r="AA25" s="39"/>
      <c r="AB25" s="40"/>
    </row>
    <row r="26" spans="1:28" ht="33" customHeight="1">
      <c r="A26" s="675"/>
      <c r="B26" s="661" t="s">
        <v>324</v>
      </c>
      <c r="C26" s="338" t="s">
        <v>325</v>
      </c>
      <c r="D26" s="208" t="s">
        <v>21</v>
      </c>
      <c r="E26" s="354" t="s">
        <v>326</v>
      </c>
      <c r="F26" s="215">
        <v>1</v>
      </c>
      <c r="G26" s="208" t="s">
        <v>21</v>
      </c>
      <c r="H26" s="13">
        <v>69000000</v>
      </c>
      <c r="I26" s="183">
        <f t="shared" si="0"/>
        <v>69000000</v>
      </c>
      <c r="J26" s="51"/>
      <c r="K26" s="73"/>
      <c r="L26" s="51"/>
      <c r="M26" s="666">
        <v>45292</v>
      </c>
      <c r="N26" s="667">
        <v>45516</v>
      </c>
      <c r="O26" s="651">
        <f t="shared" ref="O26" si="7">+F27/F26</f>
        <v>1</v>
      </c>
      <c r="P26" s="651">
        <f t="shared" ref="P26" si="8">+H27/H26</f>
        <v>0.98550724637681164</v>
      </c>
      <c r="Q26" s="652">
        <f t="shared" ref="Q26" si="9">+(O26*O26)/P26</f>
        <v>1.0147058823529411</v>
      </c>
      <c r="T26" s="47"/>
      <c r="U26" s="452"/>
      <c r="V26" s="452"/>
      <c r="X26" s="75"/>
      <c r="Z26" s="38"/>
      <c r="AA26" s="39"/>
      <c r="AB26" s="40"/>
    </row>
    <row r="27" spans="1:28" ht="37.5" customHeight="1">
      <c r="A27" s="675"/>
      <c r="B27" s="662"/>
      <c r="C27" s="338"/>
      <c r="D27" s="208" t="s">
        <v>2</v>
      </c>
      <c r="E27" s="354"/>
      <c r="F27" s="215">
        <v>1</v>
      </c>
      <c r="G27" s="208" t="s">
        <v>11</v>
      </c>
      <c r="H27" s="14">
        <v>68000000</v>
      </c>
      <c r="I27" s="183">
        <f t="shared" si="0"/>
        <v>68000000</v>
      </c>
      <c r="J27" s="51"/>
      <c r="K27" s="73"/>
      <c r="L27" s="51"/>
      <c r="M27" s="526"/>
      <c r="N27" s="667"/>
      <c r="O27" s="651"/>
      <c r="P27" s="651"/>
      <c r="Q27" s="652"/>
      <c r="T27" s="47"/>
      <c r="U27" s="214"/>
      <c r="V27" s="214"/>
      <c r="X27" s="75"/>
      <c r="Z27" s="38"/>
      <c r="AA27" s="39"/>
      <c r="AB27" s="40"/>
    </row>
    <row r="28" spans="1:28" ht="33" customHeight="1">
      <c r="A28" s="675"/>
      <c r="B28" s="661" t="s">
        <v>327</v>
      </c>
      <c r="C28" s="338" t="s">
        <v>328</v>
      </c>
      <c r="D28" s="208" t="s">
        <v>21</v>
      </c>
      <c r="E28" s="354" t="s">
        <v>329</v>
      </c>
      <c r="F28" s="215">
        <v>200</v>
      </c>
      <c r="G28" s="208" t="s">
        <v>21</v>
      </c>
      <c r="H28" s="13">
        <v>20500000</v>
      </c>
      <c r="I28" s="183">
        <f t="shared" si="0"/>
        <v>20500000</v>
      </c>
      <c r="J28" s="51"/>
      <c r="K28" s="73"/>
      <c r="L28" s="51"/>
      <c r="M28" s="666">
        <v>45292</v>
      </c>
      <c r="N28" s="667">
        <v>45516</v>
      </c>
      <c r="O28" s="651">
        <f t="shared" ref="O28" si="10">+F29/F28</f>
        <v>1.5249999999999999</v>
      </c>
      <c r="P28" s="651">
        <f t="shared" ref="P28" si="11">+H29/H28</f>
        <v>0.97560975609756095</v>
      </c>
      <c r="Q28" s="652">
        <f t="shared" ref="Q28" si="12">+(O28*O28)/P28</f>
        <v>2.3837656249999997</v>
      </c>
      <c r="T28" s="47"/>
      <c r="U28" s="452"/>
      <c r="V28" s="452"/>
      <c r="X28" s="75"/>
      <c r="Z28" s="38"/>
      <c r="AA28" s="39"/>
      <c r="AB28" s="40"/>
    </row>
    <row r="29" spans="1:28" ht="37.5" customHeight="1">
      <c r="A29" s="675"/>
      <c r="B29" s="662"/>
      <c r="C29" s="338"/>
      <c r="D29" s="208" t="s">
        <v>2</v>
      </c>
      <c r="E29" s="354"/>
      <c r="F29" s="288">
        <v>305</v>
      </c>
      <c r="G29" s="208" t="s">
        <v>11</v>
      </c>
      <c r="H29" s="14">
        <v>20000000</v>
      </c>
      <c r="I29" s="183">
        <f t="shared" si="0"/>
        <v>20000000</v>
      </c>
      <c r="J29" s="51"/>
      <c r="K29" s="73"/>
      <c r="L29" s="51"/>
      <c r="M29" s="526"/>
      <c r="N29" s="667"/>
      <c r="O29" s="651"/>
      <c r="P29" s="651"/>
      <c r="Q29" s="652"/>
      <c r="T29" s="47"/>
      <c r="U29" s="214"/>
      <c r="V29" s="214"/>
      <c r="X29" s="75"/>
      <c r="Z29" s="38"/>
      <c r="AA29" s="39"/>
      <c r="AB29" s="40"/>
    </row>
    <row r="30" spans="1:28" ht="33" customHeight="1">
      <c r="A30" s="675"/>
      <c r="B30" s="661" t="s">
        <v>330</v>
      </c>
      <c r="C30" s="338" t="s">
        <v>331</v>
      </c>
      <c r="D30" s="208" t="s">
        <v>21</v>
      </c>
      <c r="E30" s="354" t="s">
        <v>332</v>
      </c>
      <c r="F30" s="215">
        <v>10</v>
      </c>
      <c r="G30" s="208" t="s">
        <v>21</v>
      </c>
      <c r="H30" s="13">
        <v>27000000</v>
      </c>
      <c r="I30" s="183">
        <f t="shared" si="0"/>
        <v>27000000</v>
      </c>
      <c r="J30" s="51"/>
      <c r="K30" s="73"/>
      <c r="L30" s="51"/>
      <c r="M30" s="666">
        <v>45292</v>
      </c>
      <c r="N30" s="667">
        <v>45516</v>
      </c>
      <c r="O30" s="651">
        <f t="shared" ref="O30" si="13">+F31/F30</f>
        <v>0.9</v>
      </c>
      <c r="P30" s="651">
        <f t="shared" ref="P30" si="14">+H31/H30</f>
        <v>0.98148148148148151</v>
      </c>
      <c r="Q30" s="652">
        <f t="shared" ref="Q30" si="15">+(O30*O30)/P30</f>
        <v>0.82528301886792454</v>
      </c>
      <c r="T30" s="47"/>
      <c r="U30" s="452"/>
      <c r="V30" s="452"/>
      <c r="X30" s="75"/>
      <c r="Z30" s="38"/>
      <c r="AA30" s="39"/>
      <c r="AB30" s="40"/>
    </row>
    <row r="31" spans="1:28" ht="37.5" customHeight="1">
      <c r="A31" s="675"/>
      <c r="B31" s="662"/>
      <c r="C31" s="338"/>
      <c r="D31" s="208" t="s">
        <v>2</v>
      </c>
      <c r="E31" s="354"/>
      <c r="F31" s="215">
        <v>9</v>
      </c>
      <c r="G31" s="208" t="s">
        <v>11</v>
      </c>
      <c r="H31" s="14">
        <v>26500000</v>
      </c>
      <c r="I31" s="183">
        <f t="shared" si="0"/>
        <v>26500000</v>
      </c>
      <c r="J31" s="51"/>
      <c r="K31" s="73"/>
      <c r="L31" s="51"/>
      <c r="M31" s="526"/>
      <c r="N31" s="667"/>
      <c r="O31" s="651"/>
      <c r="P31" s="651"/>
      <c r="Q31" s="652"/>
      <c r="T31" s="47"/>
      <c r="U31" s="214"/>
      <c r="V31" s="214"/>
      <c r="X31" s="75"/>
      <c r="Z31" s="38"/>
      <c r="AA31" s="39"/>
      <c r="AB31" s="40"/>
    </row>
    <row r="32" spans="1:28" ht="33" customHeight="1">
      <c r="A32" s="675"/>
      <c r="B32" s="661" t="s">
        <v>333</v>
      </c>
      <c r="C32" s="338" t="s">
        <v>334</v>
      </c>
      <c r="D32" s="208" t="s">
        <v>21</v>
      </c>
      <c r="E32" s="354" t="s">
        <v>335</v>
      </c>
      <c r="F32" s="215">
        <v>1</v>
      </c>
      <c r="G32" s="208" t="s">
        <v>21</v>
      </c>
      <c r="H32" s="13">
        <v>182210000</v>
      </c>
      <c r="I32" s="183">
        <f t="shared" si="0"/>
        <v>182210000</v>
      </c>
      <c r="J32" s="51"/>
      <c r="K32" s="73"/>
      <c r="L32" s="51"/>
      <c r="M32" s="666">
        <v>45292</v>
      </c>
      <c r="N32" s="667">
        <v>45516</v>
      </c>
      <c r="O32" s="651">
        <f t="shared" ref="O32" si="16">+F33/F32</f>
        <v>1</v>
      </c>
      <c r="P32" s="651">
        <f t="shared" ref="P32" si="17">+H33/H32</f>
        <v>0.99939630097140664</v>
      </c>
      <c r="Q32" s="652">
        <f t="shared" ref="Q32" si="18">+(O32*O32)/P32</f>
        <v>1.000604063701263</v>
      </c>
      <c r="T32" s="47"/>
      <c r="U32" s="452"/>
      <c r="V32" s="452"/>
      <c r="X32" s="75"/>
      <c r="Z32" s="38"/>
      <c r="AA32" s="39"/>
      <c r="AB32" s="40"/>
    </row>
    <row r="33" spans="1:28" ht="37.5" customHeight="1">
      <c r="A33" s="675"/>
      <c r="B33" s="662"/>
      <c r="C33" s="338"/>
      <c r="D33" s="208" t="s">
        <v>2</v>
      </c>
      <c r="E33" s="354"/>
      <c r="F33" s="215">
        <v>1</v>
      </c>
      <c r="G33" s="208" t="s">
        <v>11</v>
      </c>
      <c r="H33" s="14">
        <v>182100000</v>
      </c>
      <c r="I33" s="183">
        <f t="shared" si="0"/>
        <v>182100000</v>
      </c>
      <c r="J33" s="51"/>
      <c r="K33" s="73"/>
      <c r="L33" s="51"/>
      <c r="M33" s="526"/>
      <c r="N33" s="667"/>
      <c r="O33" s="651"/>
      <c r="P33" s="651"/>
      <c r="Q33" s="652"/>
      <c r="T33" s="47"/>
      <c r="U33" s="214"/>
      <c r="V33" s="214"/>
      <c r="X33" s="75"/>
      <c r="Z33" s="38"/>
      <c r="AA33" s="39"/>
      <c r="AB33" s="40"/>
    </row>
    <row r="34" spans="1:28" ht="33" customHeight="1">
      <c r="A34" s="675"/>
      <c r="B34" s="671" t="s">
        <v>336</v>
      </c>
      <c r="C34" s="672" t="s">
        <v>337</v>
      </c>
      <c r="D34" s="208" t="s">
        <v>21</v>
      </c>
      <c r="E34" s="664" t="s">
        <v>338</v>
      </c>
      <c r="F34" s="215">
        <v>1</v>
      </c>
      <c r="G34" s="208" t="s">
        <v>21</v>
      </c>
      <c r="H34" s="13">
        <v>12000000</v>
      </c>
      <c r="I34" s="183">
        <f t="shared" si="0"/>
        <v>12000000</v>
      </c>
      <c r="J34" s="51"/>
      <c r="K34" s="73"/>
      <c r="L34" s="51"/>
      <c r="M34" s="666">
        <v>45292</v>
      </c>
      <c r="N34" s="667">
        <v>45516</v>
      </c>
      <c r="O34" s="651">
        <f t="shared" ref="O34" si="19">+F35/F34</f>
        <v>1</v>
      </c>
      <c r="P34" s="651">
        <f t="shared" ref="P34:P36" si="20">+H35/H34</f>
        <v>0.95833333333333337</v>
      </c>
      <c r="Q34" s="652">
        <f t="shared" ref="Q34" si="21">+(O34*O34)/P34</f>
        <v>1.0434782608695652</v>
      </c>
      <c r="T34" s="47"/>
      <c r="U34" s="452"/>
      <c r="V34" s="452"/>
      <c r="X34" s="75"/>
      <c r="Z34" s="38"/>
      <c r="AA34" s="39"/>
      <c r="AB34" s="40"/>
    </row>
    <row r="35" spans="1:28" ht="33" customHeight="1">
      <c r="A35" s="675"/>
      <c r="B35" s="671"/>
      <c r="C35" s="672"/>
      <c r="D35" s="208" t="s">
        <v>2</v>
      </c>
      <c r="E35" s="664"/>
      <c r="F35" s="215">
        <v>1</v>
      </c>
      <c r="G35" s="208" t="s">
        <v>11</v>
      </c>
      <c r="H35" s="14">
        <v>11500000</v>
      </c>
      <c r="I35" s="183">
        <f t="shared" si="0"/>
        <v>11500000</v>
      </c>
      <c r="J35" s="51"/>
      <c r="K35" s="73"/>
      <c r="L35" s="51"/>
      <c r="M35" s="526"/>
      <c r="N35" s="667"/>
      <c r="O35" s="651"/>
      <c r="P35" s="651"/>
      <c r="Q35" s="652"/>
      <c r="T35" s="47"/>
      <c r="U35" s="214"/>
      <c r="V35" s="214"/>
      <c r="X35" s="75"/>
      <c r="Z35" s="38"/>
      <c r="AA35" s="39"/>
      <c r="AB35" s="40"/>
    </row>
    <row r="36" spans="1:28" ht="33" customHeight="1">
      <c r="A36" s="675"/>
      <c r="B36" s="669" t="s">
        <v>339</v>
      </c>
      <c r="C36" s="371"/>
      <c r="D36" s="371"/>
      <c r="E36" s="371"/>
      <c r="F36" s="371"/>
      <c r="G36" s="208" t="s">
        <v>21</v>
      </c>
      <c r="H36" s="330">
        <f>+H18+H20+H22+H24+H26+H28+H30+H32+H34</f>
        <v>846550000</v>
      </c>
      <c r="I36" s="330">
        <v>846550000</v>
      </c>
      <c r="J36" s="331"/>
      <c r="K36" s="73"/>
      <c r="L36" s="51"/>
      <c r="M36" s="666">
        <v>45292</v>
      </c>
      <c r="N36" s="667">
        <v>45516</v>
      </c>
      <c r="O36" s="670" t="s">
        <v>340</v>
      </c>
      <c r="P36" s="657">
        <f t="shared" si="20"/>
        <v>0.99002268265312154</v>
      </c>
      <c r="Q36" s="652" t="s">
        <v>340</v>
      </c>
      <c r="T36" s="47"/>
      <c r="U36" s="214"/>
      <c r="V36" s="214"/>
      <c r="X36" s="75"/>
      <c r="Z36" s="38"/>
      <c r="AA36" s="39"/>
      <c r="AB36" s="40"/>
    </row>
    <row r="37" spans="1:28" ht="37.5" customHeight="1">
      <c r="A37" s="675"/>
      <c r="B37" s="669"/>
      <c r="C37" s="371"/>
      <c r="D37" s="371"/>
      <c r="E37" s="371"/>
      <c r="F37" s="371"/>
      <c r="G37" s="208" t="s">
        <v>11</v>
      </c>
      <c r="H37" s="330">
        <f>+SUM(H19,H21,H23,H25,H27,H29,H31,H33,H35)</f>
        <v>838103702</v>
      </c>
      <c r="I37" s="332">
        <f t="shared" si="0"/>
        <v>838103702</v>
      </c>
      <c r="J37" s="115"/>
      <c r="K37" s="73"/>
      <c r="L37" s="51"/>
      <c r="M37" s="526"/>
      <c r="N37" s="667"/>
      <c r="O37" s="670"/>
      <c r="P37" s="657"/>
      <c r="Q37" s="652"/>
      <c r="T37" s="47"/>
      <c r="U37" s="214"/>
      <c r="V37" s="214"/>
      <c r="X37" s="75"/>
      <c r="Z37" s="38"/>
      <c r="AA37" s="39"/>
      <c r="AB37" s="40"/>
    </row>
    <row r="38" spans="1:28" ht="33" customHeight="1">
      <c r="A38" s="668" t="s">
        <v>341</v>
      </c>
      <c r="B38" s="661" t="s">
        <v>260</v>
      </c>
      <c r="C38" s="663" t="s">
        <v>261</v>
      </c>
      <c r="D38" s="208" t="s">
        <v>21</v>
      </c>
      <c r="E38" s="665" t="s">
        <v>294</v>
      </c>
      <c r="F38" s="117">
        <v>1</v>
      </c>
      <c r="G38" s="208" t="s">
        <v>21</v>
      </c>
      <c r="H38" s="13">
        <v>25000000</v>
      </c>
      <c r="I38" s="183">
        <f t="shared" si="0"/>
        <v>25000000</v>
      </c>
      <c r="J38" s="51"/>
      <c r="K38" s="73"/>
      <c r="L38" s="51"/>
      <c r="M38" s="666">
        <v>45517</v>
      </c>
      <c r="N38" s="667">
        <v>45657</v>
      </c>
      <c r="O38" s="651">
        <f>+F39/F38</f>
        <v>1</v>
      </c>
      <c r="P38" s="651">
        <f>+H39/H38</f>
        <v>0.80773328</v>
      </c>
      <c r="Q38" s="652">
        <f>+(O38*O38)/P38</f>
        <v>1.2380324356574735</v>
      </c>
      <c r="T38" s="47"/>
      <c r="U38" s="452"/>
      <c r="V38" s="452"/>
      <c r="X38" s="75"/>
      <c r="Z38" s="38"/>
      <c r="AA38" s="39"/>
      <c r="AB38" s="40"/>
    </row>
    <row r="39" spans="1:28" ht="37.5" customHeight="1">
      <c r="A39" s="668"/>
      <c r="B39" s="662"/>
      <c r="C39" s="664"/>
      <c r="D39" s="208" t="s">
        <v>2</v>
      </c>
      <c r="E39" s="664"/>
      <c r="F39" s="117">
        <v>1</v>
      </c>
      <c r="G39" s="208" t="s">
        <v>11</v>
      </c>
      <c r="H39" s="14">
        <v>20193332</v>
      </c>
      <c r="I39" s="184">
        <f t="shared" si="0"/>
        <v>20193332</v>
      </c>
      <c r="J39" s="51"/>
      <c r="K39" s="73"/>
      <c r="L39" s="51"/>
      <c r="M39" s="526"/>
      <c r="N39" s="667"/>
      <c r="O39" s="651"/>
      <c r="P39" s="651"/>
      <c r="Q39" s="652"/>
      <c r="T39" s="47"/>
      <c r="U39" s="214"/>
      <c r="V39" s="214"/>
      <c r="X39" s="75"/>
      <c r="Z39" s="38"/>
      <c r="AA39" s="39"/>
      <c r="AB39" s="40"/>
    </row>
    <row r="40" spans="1:28" ht="27" customHeight="1">
      <c r="A40" s="668"/>
      <c r="B40" s="662"/>
      <c r="C40" s="663" t="s">
        <v>262</v>
      </c>
      <c r="D40" s="208" t="s">
        <v>3</v>
      </c>
      <c r="E40" s="665" t="s">
        <v>295</v>
      </c>
      <c r="F40" s="117">
        <v>1</v>
      </c>
      <c r="G40" s="208" t="s">
        <v>3</v>
      </c>
      <c r="H40" s="13">
        <v>45000000</v>
      </c>
      <c r="I40" s="183">
        <f t="shared" si="0"/>
        <v>45000000</v>
      </c>
      <c r="J40" s="51"/>
      <c r="K40" s="73"/>
      <c r="L40" s="51"/>
      <c r="M40" s="666">
        <v>45517</v>
      </c>
      <c r="N40" s="667">
        <v>45657</v>
      </c>
      <c r="O40" s="651">
        <f t="shared" ref="O40" si="22">+F41/F40</f>
        <v>1</v>
      </c>
      <c r="P40" s="651">
        <f t="shared" ref="P40" si="23">+H41/H40</f>
        <v>0.97481479999999998</v>
      </c>
      <c r="Q40" s="652">
        <f t="shared" ref="Q40" si="24">+(O40*O40)/P40</f>
        <v>1.0258358818516091</v>
      </c>
      <c r="X40" s="78"/>
      <c r="Z40" s="38"/>
      <c r="AA40" s="39"/>
      <c r="AB40" s="40"/>
    </row>
    <row r="41" spans="1:28" ht="27" customHeight="1">
      <c r="A41" s="668"/>
      <c r="B41" s="662"/>
      <c r="C41" s="664"/>
      <c r="D41" s="208" t="s">
        <v>2</v>
      </c>
      <c r="E41" s="664"/>
      <c r="F41" s="117">
        <v>1</v>
      </c>
      <c r="G41" s="208" t="s">
        <v>11</v>
      </c>
      <c r="H41" s="14">
        <v>43866666</v>
      </c>
      <c r="I41" s="184">
        <f>+H41</f>
        <v>43866666</v>
      </c>
      <c r="J41" s="51"/>
      <c r="K41" s="73"/>
      <c r="L41" s="51"/>
      <c r="M41" s="526"/>
      <c r="N41" s="667"/>
      <c r="O41" s="651"/>
      <c r="P41" s="651"/>
      <c r="Q41" s="652"/>
      <c r="X41" s="78"/>
      <c r="Z41" s="38"/>
      <c r="AA41" s="39"/>
      <c r="AB41" s="40"/>
    </row>
    <row r="42" spans="1:28" ht="21" customHeight="1">
      <c r="A42" s="668"/>
      <c r="B42" s="661" t="s">
        <v>344</v>
      </c>
      <c r="C42" s="663" t="s">
        <v>263</v>
      </c>
      <c r="D42" s="208" t="s">
        <v>3</v>
      </c>
      <c r="E42" s="665" t="s">
        <v>296</v>
      </c>
      <c r="F42" s="117">
        <v>1</v>
      </c>
      <c r="G42" s="208" t="s">
        <v>3</v>
      </c>
      <c r="H42" s="13">
        <v>24525000</v>
      </c>
      <c r="I42" s="183">
        <f t="shared" si="0"/>
        <v>24525000</v>
      </c>
      <c r="J42" s="51"/>
      <c r="K42" s="73"/>
      <c r="L42" s="51"/>
      <c r="M42" s="666">
        <v>45517</v>
      </c>
      <c r="N42" s="667">
        <v>45657</v>
      </c>
      <c r="O42" s="651">
        <f t="shared" ref="O42" si="25">+F43/F42</f>
        <v>1</v>
      </c>
      <c r="P42" s="651">
        <f t="shared" ref="P42" si="26">+H43/H42</f>
        <v>0.90519877675840976</v>
      </c>
      <c r="Q42" s="652">
        <f t="shared" ref="Q42" si="27">+(O42*O42)/P42</f>
        <v>1.1047297297297298</v>
      </c>
      <c r="X42" s="78"/>
    </row>
    <row r="43" spans="1:28" ht="43.5" customHeight="1">
      <c r="A43" s="668"/>
      <c r="B43" s="662"/>
      <c r="C43" s="664"/>
      <c r="D43" s="208" t="s">
        <v>2</v>
      </c>
      <c r="E43" s="664"/>
      <c r="F43" s="117">
        <v>1</v>
      </c>
      <c r="G43" s="208" t="s">
        <v>11</v>
      </c>
      <c r="H43" s="14">
        <v>22200000</v>
      </c>
      <c r="I43" s="184">
        <f t="shared" si="0"/>
        <v>22200000</v>
      </c>
      <c r="J43" s="51"/>
      <c r="K43" s="73"/>
      <c r="L43" s="51"/>
      <c r="M43" s="526"/>
      <c r="N43" s="667"/>
      <c r="O43" s="651"/>
      <c r="P43" s="651"/>
      <c r="Q43" s="652"/>
      <c r="AB43" s="40"/>
    </row>
    <row r="44" spans="1:28" ht="25.5" customHeight="1">
      <c r="A44" s="668"/>
      <c r="B44" s="662"/>
      <c r="C44" s="663" t="s">
        <v>264</v>
      </c>
      <c r="D44" s="208" t="s">
        <v>3</v>
      </c>
      <c r="E44" s="665" t="s">
        <v>297</v>
      </c>
      <c r="F44" s="117">
        <v>1</v>
      </c>
      <c r="G44" s="208" t="s">
        <v>3</v>
      </c>
      <c r="H44" s="13">
        <v>5091665</v>
      </c>
      <c r="I44" s="183">
        <f t="shared" si="0"/>
        <v>5091665</v>
      </c>
      <c r="J44" s="51"/>
      <c r="K44" s="73"/>
      <c r="L44" s="51"/>
      <c r="M44" s="666">
        <v>45517</v>
      </c>
      <c r="N44" s="667">
        <v>45657</v>
      </c>
      <c r="O44" s="651">
        <f t="shared" ref="O44" si="28">+F45/F44</f>
        <v>1</v>
      </c>
      <c r="P44" s="651">
        <f t="shared" ref="P44:P46" si="29">+H45/H44</f>
        <v>0.302455090819997</v>
      </c>
      <c r="Q44" s="652">
        <f t="shared" ref="Q44" si="30">+(O44*O44)/P44</f>
        <v>3.306275974025974</v>
      </c>
    </row>
    <row r="45" spans="1:28" ht="79.5" customHeight="1">
      <c r="A45" s="668"/>
      <c r="B45" s="662"/>
      <c r="C45" s="664"/>
      <c r="D45" s="208" t="s">
        <v>2</v>
      </c>
      <c r="E45" s="664"/>
      <c r="F45" s="117">
        <v>1</v>
      </c>
      <c r="G45" s="208" t="s">
        <v>11</v>
      </c>
      <c r="H45" s="14">
        <v>1540000</v>
      </c>
      <c r="I45" s="183">
        <f>+H45</f>
        <v>1540000</v>
      </c>
      <c r="J45" s="51"/>
      <c r="K45" s="73"/>
      <c r="L45" s="51"/>
      <c r="M45" s="526"/>
      <c r="N45" s="667"/>
      <c r="O45" s="651"/>
      <c r="P45" s="651"/>
      <c r="Q45" s="652"/>
    </row>
    <row r="46" spans="1:28" ht="25.15" customHeight="1">
      <c r="A46" s="668"/>
      <c r="B46" s="653" t="s">
        <v>342</v>
      </c>
      <c r="C46" s="373"/>
      <c r="D46" s="373"/>
      <c r="E46" s="373"/>
      <c r="F46" s="373"/>
      <c r="G46" s="208" t="s">
        <v>3</v>
      </c>
      <c r="H46" s="333">
        <f>+H38+H40+H42+H44</f>
        <v>99616665</v>
      </c>
      <c r="I46" s="333">
        <f>+H46</f>
        <v>99616665</v>
      </c>
      <c r="J46" s="331"/>
      <c r="K46" s="51"/>
      <c r="L46" s="51"/>
      <c r="M46" s="193">
        <v>45517</v>
      </c>
      <c r="N46" s="193">
        <v>45657</v>
      </c>
      <c r="O46" s="351" t="s">
        <v>340</v>
      </c>
      <c r="P46" s="657">
        <f t="shared" si="29"/>
        <v>0.88137861270501272</v>
      </c>
      <c r="Q46" s="659" t="s">
        <v>340</v>
      </c>
    </row>
    <row r="47" spans="1:28" ht="36" customHeight="1" thickBot="1">
      <c r="A47" s="668"/>
      <c r="B47" s="654"/>
      <c r="C47" s="655"/>
      <c r="D47" s="655"/>
      <c r="E47" s="655"/>
      <c r="F47" s="655"/>
      <c r="G47" s="295" t="s">
        <v>11</v>
      </c>
      <c r="H47" s="334">
        <f>+H39+H41+H45+H43</f>
        <v>87799998</v>
      </c>
      <c r="I47" s="334">
        <f>+I39+I41+I45+I43</f>
        <v>87799998</v>
      </c>
      <c r="J47" s="316"/>
      <c r="K47" s="335"/>
      <c r="L47" s="316"/>
      <c r="M47" s="336">
        <v>45517</v>
      </c>
      <c r="N47" s="336">
        <v>45657</v>
      </c>
      <c r="O47" s="656"/>
      <c r="P47" s="658"/>
      <c r="Q47" s="660"/>
    </row>
    <row r="48" spans="1:28" ht="36" customHeight="1" thickBot="1">
      <c r="A48" s="299"/>
      <c r="B48" s="637" t="s">
        <v>343</v>
      </c>
      <c r="C48" s="638"/>
      <c r="D48" s="638"/>
      <c r="E48" s="638"/>
      <c r="F48" s="639"/>
      <c r="G48" s="217" t="s">
        <v>3</v>
      </c>
      <c r="H48" s="298">
        <f>+H46+H36</f>
        <v>946166665</v>
      </c>
      <c r="I48" s="298">
        <f>+H48</f>
        <v>946166665</v>
      </c>
      <c r="J48" s="323"/>
      <c r="K48" s="324"/>
      <c r="L48" s="325"/>
      <c r="M48" s="326"/>
      <c r="N48" s="326"/>
      <c r="O48" s="327"/>
      <c r="P48" s="328"/>
      <c r="Q48" s="329"/>
    </row>
    <row r="49" spans="2:53" ht="39.6" customHeight="1" thickBot="1">
      <c r="B49" s="640"/>
      <c r="C49" s="641"/>
      <c r="D49" s="641"/>
      <c r="E49" s="641"/>
      <c r="F49" s="642"/>
      <c r="G49" s="295" t="s">
        <v>11</v>
      </c>
      <c r="H49" s="301">
        <f>+H47+H37</f>
        <v>925903700</v>
      </c>
      <c r="I49" s="300">
        <f>+H49</f>
        <v>925903700</v>
      </c>
      <c r="J49" s="302"/>
      <c r="K49" s="302"/>
      <c r="L49" s="321"/>
      <c r="M49" s="303"/>
      <c r="N49" s="303"/>
      <c r="O49" s="304"/>
      <c r="P49" s="305"/>
      <c r="Q49" s="306"/>
      <c r="R49" s="58"/>
    </row>
    <row r="50" spans="2:53" ht="15">
      <c r="B50" s="643" t="s">
        <v>10</v>
      </c>
      <c r="C50" s="644"/>
      <c r="D50" s="645" t="s">
        <v>9</v>
      </c>
      <c r="E50" s="645"/>
      <c r="F50" s="645"/>
      <c r="G50" s="645"/>
      <c r="H50" s="645"/>
      <c r="I50" s="645"/>
      <c r="J50" s="307" t="s">
        <v>8</v>
      </c>
      <c r="K50" s="645" t="s">
        <v>7</v>
      </c>
      <c r="L50" s="646"/>
      <c r="M50" s="647" t="s">
        <v>100</v>
      </c>
      <c r="N50" s="648"/>
      <c r="O50" s="648"/>
      <c r="P50" s="648"/>
      <c r="Q50" s="648"/>
    </row>
    <row r="51" spans="2:53" ht="26.25" customHeight="1">
      <c r="B51" s="649" t="s">
        <v>287</v>
      </c>
      <c r="C51" s="395"/>
      <c r="D51" s="393" t="s">
        <v>288</v>
      </c>
      <c r="E51" s="394"/>
      <c r="F51" s="394"/>
      <c r="G51" s="394"/>
      <c r="H51" s="394"/>
      <c r="I51" s="395"/>
      <c r="J51" s="526" t="s">
        <v>141</v>
      </c>
      <c r="K51" s="218" t="s">
        <v>3</v>
      </c>
      <c r="L51" s="322">
        <v>300</v>
      </c>
      <c r="M51" s="408" t="s">
        <v>187</v>
      </c>
      <c r="N51" s="340"/>
      <c r="O51" s="340"/>
      <c r="P51" s="340"/>
      <c r="Q51" s="340"/>
    </row>
    <row r="52" spans="2:53" ht="18" customHeight="1">
      <c r="B52" s="650"/>
      <c r="C52" s="401"/>
      <c r="D52" s="399"/>
      <c r="E52" s="400"/>
      <c r="F52" s="400"/>
      <c r="G52" s="400"/>
      <c r="H52" s="400"/>
      <c r="I52" s="401"/>
      <c r="J52" s="526"/>
      <c r="K52" s="218" t="s">
        <v>2</v>
      </c>
      <c r="L52" s="322">
        <v>0</v>
      </c>
      <c r="M52" s="408"/>
      <c r="N52" s="340"/>
      <c r="O52" s="340"/>
      <c r="P52" s="340"/>
      <c r="Q52" s="340"/>
    </row>
    <row r="53" spans="2:53" ht="18.75" customHeight="1">
      <c r="B53" s="627" t="s">
        <v>149</v>
      </c>
      <c r="C53" s="628"/>
      <c r="D53" s="393" t="s">
        <v>289</v>
      </c>
      <c r="E53" s="394"/>
      <c r="F53" s="394"/>
      <c r="G53" s="394"/>
      <c r="H53" s="394"/>
      <c r="I53" s="395"/>
      <c r="J53" s="631" t="s">
        <v>172</v>
      </c>
      <c r="K53" s="218" t="s">
        <v>3</v>
      </c>
      <c r="L53" s="322">
        <v>19000</v>
      </c>
      <c r="M53" s="472" t="s">
        <v>106</v>
      </c>
      <c r="N53" s="341"/>
      <c r="O53" s="341"/>
      <c r="P53" s="341"/>
      <c r="Q53" s="341"/>
    </row>
    <row r="54" spans="2:53" ht="14.25" customHeight="1">
      <c r="B54" s="629"/>
      <c r="C54" s="630"/>
      <c r="D54" s="399"/>
      <c r="E54" s="400"/>
      <c r="F54" s="400"/>
      <c r="G54" s="400"/>
      <c r="H54" s="400"/>
      <c r="I54" s="401"/>
      <c r="J54" s="631"/>
      <c r="K54" s="218" t="s">
        <v>2</v>
      </c>
      <c r="L54" s="322">
        <v>0</v>
      </c>
      <c r="M54" s="472"/>
      <c r="N54" s="341"/>
      <c r="O54" s="341"/>
      <c r="P54" s="341"/>
      <c r="Q54" s="341"/>
    </row>
    <row r="55" spans="2:53" ht="15" customHeight="1">
      <c r="B55" s="632" t="s">
        <v>188</v>
      </c>
      <c r="C55" s="339"/>
      <c r="D55" s="339"/>
      <c r="E55" s="339"/>
      <c r="F55" s="339"/>
      <c r="G55" s="339"/>
      <c r="H55" s="339"/>
      <c r="I55" s="339"/>
      <c r="J55" s="339"/>
      <c r="K55" s="339"/>
      <c r="L55" s="633"/>
      <c r="M55" s="408" t="s">
        <v>189</v>
      </c>
      <c r="N55" s="340"/>
      <c r="O55" s="340"/>
      <c r="P55" s="340"/>
      <c r="Q55" s="340"/>
    </row>
    <row r="56" spans="2:53" ht="15" customHeight="1">
      <c r="B56" s="632"/>
      <c r="C56" s="339"/>
      <c r="D56" s="339"/>
      <c r="E56" s="339"/>
      <c r="F56" s="339"/>
      <c r="G56" s="339"/>
      <c r="H56" s="339"/>
      <c r="I56" s="339"/>
      <c r="J56" s="339"/>
      <c r="K56" s="339"/>
      <c r="L56" s="633"/>
      <c r="M56" s="408"/>
      <c r="N56" s="340"/>
      <c r="O56" s="340"/>
      <c r="P56" s="340"/>
      <c r="Q56" s="340"/>
    </row>
    <row r="57" spans="2:53" ht="15" customHeight="1">
      <c r="B57" s="632"/>
      <c r="C57" s="339"/>
      <c r="D57" s="339"/>
      <c r="E57" s="339"/>
      <c r="F57" s="339"/>
      <c r="G57" s="339"/>
      <c r="H57" s="339"/>
      <c r="I57" s="339"/>
      <c r="J57" s="339"/>
      <c r="K57" s="339"/>
      <c r="L57" s="633"/>
      <c r="M57" s="472" t="s">
        <v>0</v>
      </c>
      <c r="N57" s="341"/>
      <c r="O57" s="341"/>
      <c r="P57" s="341"/>
      <c r="Q57" s="341"/>
    </row>
    <row r="58" spans="2:53" ht="29.25" customHeight="1" thickBot="1">
      <c r="B58" s="634"/>
      <c r="C58" s="635"/>
      <c r="D58" s="635"/>
      <c r="E58" s="635"/>
      <c r="F58" s="635"/>
      <c r="G58" s="635"/>
      <c r="H58" s="635"/>
      <c r="I58" s="635"/>
      <c r="J58" s="635"/>
      <c r="K58" s="635"/>
      <c r="L58" s="636"/>
      <c r="M58" s="472"/>
      <c r="N58" s="341"/>
      <c r="O58" s="341"/>
      <c r="P58" s="341"/>
      <c r="Q58" s="341"/>
    </row>
    <row r="59" spans="2:53">
      <c r="M59" s="63"/>
      <c r="N59" s="63"/>
    </row>
    <row r="60" spans="2:53">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row>
    <row r="61" spans="2:53">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row>
    <row r="62" spans="2:53">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row>
    <row r="63" spans="2:53">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row>
    <row r="64" spans="2:53">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row>
    <row r="65" spans="18:53">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row>
    <row r="66" spans="18:53">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row>
    <row r="67" spans="18:53">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row>
    <row r="68" spans="18:53">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row>
    <row r="69" spans="18:53">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row>
    <row r="70" spans="18:53">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row>
    <row r="71" spans="18:53">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row>
    <row r="72" spans="18:53">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row>
    <row r="73" spans="18:53">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row>
    <row r="74" spans="18:53">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row>
    <row r="75" spans="18:53">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row>
    <row r="76" spans="18:53">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row>
    <row r="77" spans="18:53">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row>
    <row r="78" spans="18:53">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row>
    <row r="79" spans="18:53">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row>
    <row r="80" spans="18:53">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row>
    <row r="81" spans="18:53">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row>
    <row r="82" spans="18:53">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row>
    <row r="83" spans="18:53">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row>
    <row r="84" spans="18:53">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row>
    <row r="85" spans="18:53">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row>
    <row r="86" spans="18:53">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row>
    <row r="87" spans="18:53">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row>
    <row r="88" spans="18:53">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row>
    <row r="89" spans="18:53">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row>
    <row r="90" spans="18:53">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row>
    <row r="91" spans="18:53">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row>
    <row r="92" spans="18:53">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row>
  </sheetData>
  <mergeCells count="190">
    <mergeCell ref="B2:C5"/>
    <mergeCell ref="D2:K3"/>
    <mergeCell ref="L2:O2"/>
    <mergeCell ref="P2:Q5"/>
    <mergeCell ref="L3:O3"/>
    <mergeCell ref="D4:K5"/>
    <mergeCell ref="L4:O4"/>
    <mergeCell ref="L5:O5"/>
    <mergeCell ref="T9:X9"/>
    <mergeCell ref="B10:C10"/>
    <mergeCell ref="D10:I10"/>
    <mergeCell ref="N10:P10"/>
    <mergeCell ref="B11:C11"/>
    <mergeCell ref="D11:I11"/>
    <mergeCell ref="N11:P11"/>
    <mergeCell ref="U11:W11"/>
    <mergeCell ref="C6:Q6"/>
    <mergeCell ref="D7:Q7"/>
    <mergeCell ref="D8:Q8"/>
    <mergeCell ref="B9:C9"/>
    <mergeCell ref="D9:I9"/>
    <mergeCell ref="J9:L14"/>
    <mergeCell ref="M9:Q9"/>
    <mergeCell ref="B12:C12"/>
    <mergeCell ref="D12:I12"/>
    <mergeCell ref="N12:P12"/>
    <mergeCell ref="B15:B17"/>
    <mergeCell ref="C15:C17"/>
    <mergeCell ref="D15:D17"/>
    <mergeCell ref="E15:E17"/>
    <mergeCell ref="F15:F17"/>
    <mergeCell ref="G15:G17"/>
    <mergeCell ref="U12:W12"/>
    <mergeCell ref="B13:C13"/>
    <mergeCell ref="D13:I13"/>
    <mergeCell ref="N13:P13"/>
    <mergeCell ref="U13:W13"/>
    <mergeCell ref="D14:I14"/>
    <mergeCell ref="N14:P14"/>
    <mergeCell ref="U14:V14"/>
    <mergeCell ref="H15:H17"/>
    <mergeCell ref="I15:L16"/>
    <mergeCell ref="M15:N16"/>
    <mergeCell ref="O15:Q15"/>
    <mergeCell ref="U15:V15"/>
    <mergeCell ref="O16:O17"/>
    <mergeCell ref="P16:P17"/>
    <mergeCell ref="Q16:Q17"/>
    <mergeCell ref="U16:V16"/>
    <mergeCell ref="U17:V17"/>
    <mergeCell ref="A18:A37"/>
    <mergeCell ref="B18:B19"/>
    <mergeCell ref="C18:C19"/>
    <mergeCell ref="E18:E19"/>
    <mergeCell ref="M18:M19"/>
    <mergeCell ref="N18:N19"/>
    <mergeCell ref="B28:B29"/>
    <mergeCell ref="C28:C29"/>
    <mergeCell ref="E28:E29"/>
    <mergeCell ref="M28:M29"/>
    <mergeCell ref="O18:O19"/>
    <mergeCell ref="P18:P19"/>
    <mergeCell ref="Q18:Q19"/>
    <mergeCell ref="U18:V18"/>
    <mergeCell ref="B20:B21"/>
    <mergeCell ref="C20:C21"/>
    <mergeCell ref="E20:E21"/>
    <mergeCell ref="M20:M21"/>
    <mergeCell ref="N20:N21"/>
    <mergeCell ref="O20:O21"/>
    <mergeCell ref="P20:P21"/>
    <mergeCell ref="Q20:Q21"/>
    <mergeCell ref="U20:V20"/>
    <mergeCell ref="B22:B23"/>
    <mergeCell ref="C22:C23"/>
    <mergeCell ref="E22:E23"/>
    <mergeCell ref="M22:M23"/>
    <mergeCell ref="N22:N23"/>
    <mergeCell ref="O22:O23"/>
    <mergeCell ref="P22:P23"/>
    <mergeCell ref="Q22:Q23"/>
    <mergeCell ref="U22:V22"/>
    <mergeCell ref="B24:B25"/>
    <mergeCell ref="C24:C25"/>
    <mergeCell ref="E24:E25"/>
    <mergeCell ref="M24:M25"/>
    <mergeCell ref="N24:N25"/>
    <mergeCell ref="O24:O25"/>
    <mergeCell ref="P24:P25"/>
    <mergeCell ref="Q24:Q25"/>
    <mergeCell ref="U24:V24"/>
    <mergeCell ref="B26:B27"/>
    <mergeCell ref="C26:C27"/>
    <mergeCell ref="E26:E27"/>
    <mergeCell ref="M26:M27"/>
    <mergeCell ref="N26:N27"/>
    <mergeCell ref="O26:O27"/>
    <mergeCell ref="P26:P27"/>
    <mergeCell ref="Q26:Q27"/>
    <mergeCell ref="U26:V26"/>
    <mergeCell ref="N28:N29"/>
    <mergeCell ref="O28:O29"/>
    <mergeCell ref="P28:P29"/>
    <mergeCell ref="Q28:Q29"/>
    <mergeCell ref="U28:V28"/>
    <mergeCell ref="B30:B31"/>
    <mergeCell ref="C30:C31"/>
    <mergeCell ref="E30:E31"/>
    <mergeCell ref="M30:M31"/>
    <mergeCell ref="N30:N31"/>
    <mergeCell ref="O30:O31"/>
    <mergeCell ref="P30:P31"/>
    <mergeCell ref="Q30:Q31"/>
    <mergeCell ref="U30:V30"/>
    <mergeCell ref="B32:B33"/>
    <mergeCell ref="C32:C33"/>
    <mergeCell ref="E32:E33"/>
    <mergeCell ref="M32:M33"/>
    <mergeCell ref="N32:N33"/>
    <mergeCell ref="O32:O33"/>
    <mergeCell ref="Q34:Q35"/>
    <mergeCell ref="U34:V34"/>
    <mergeCell ref="B36:F37"/>
    <mergeCell ref="M36:M37"/>
    <mergeCell ref="N36:N37"/>
    <mergeCell ref="O36:O37"/>
    <mergeCell ref="P36:P37"/>
    <mergeCell ref="Q36:Q37"/>
    <mergeCell ref="P32:P33"/>
    <mergeCell ref="Q32:Q33"/>
    <mergeCell ref="U32:V32"/>
    <mergeCell ref="B34:B35"/>
    <mergeCell ref="C34:C35"/>
    <mergeCell ref="E34:E35"/>
    <mergeCell ref="M34:M35"/>
    <mergeCell ref="N34:N35"/>
    <mergeCell ref="O34:O35"/>
    <mergeCell ref="P34:P35"/>
    <mergeCell ref="A38:A47"/>
    <mergeCell ref="B38:B41"/>
    <mergeCell ref="C38:C39"/>
    <mergeCell ref="E38:E39"/>
    <mergeCell ref="M38:M39"/>
    <mergeCell ref="N38:N39"/>
    <mergeCell ref="E44:E45"/>
    <mergeCell ref="M44:M45"/>
    <mergeCell ref="N44:N45"/>
    <mergeCell ref="O38:O39"/>
    <mergeCell ref="P38:P39"/>
    <mergeCell ref="Q38:Q39"/>
    <mergeCell ref="U38:V38"/>
    <mergeCell ref="C40:C41"/>
    <mergeCell ref="E40:E41"/>
    <mergeCell ref="M40:M41"/>
    <mergeCell ref="N40:N41"/>
    <mergeCell ref="O40:O41"/>
    <mergeCell ref="P40:P41"/>
    <mergeCell ref="O44:O45"/>
    <mergeCell ref="P44:P45"/>
    <mergeCell ref="Q44:Q45"/>
    <mergeCell ref="B46:F47"/>
    <mergeCell ref="O46:O47"/>
    <mergeCell ref="P46:P47"/>
    <mergeCell ref="Q46:Q47"/>
    <mergeCell ref="Q40:Q41"/>
    <mergeCell ref="B42:B45"/>
    <mergeCell ref="C42:C43"/>
    <mergeCell ref="E42:E43"/>
    <mergeCell ref="M42:M43"/>
    <mergeCell ref="N42:N43"/>
    <mergeCell ref="O42:O43"/>
    <mergeCell ref="P42:P43"/>
    <mergeCell ref="Q42:Q43"/>
    <mergeCell ref="C44:C45"/>
    <mergeCell ref="B53:C54"/>
    <mergeCell ref="D53:I54"/>
    <mergeCell ref="J53:J54"/>
    <mergeCell ref="M53:Q54"/>
    <mergeCell ref="B55:L58"/>
    <mergeCell ref="M55:Q56"/>
    <mergeCell ref="M57:Q58"/>
    <mergeCell ref="B48:F49"/>
    <mergeCell ref="B50:C50"/>
    <mergeCell ref="D50:I50"/>
    <mergeCell ref="K50:L50"/>
    <mergeCell ref="M50:Q50"/>
    <mergeCell ref="B51:C52"/>
    <mergeCell ref="D51:I52"/>
    <mergeCell ref="J51:J52"/>
    <mergeCell ref="M51:Q52"/>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A73"/>
  <sheetViews>
    <sheetView zoomScale="80" zoomScaleNormal="80" workbookViewId="0">
      <selection activeCell="S22" sqref="S22"/>
    </sheetView>
  </sheetViews>
  <sheetFormatPr baseColWidth="10" defaultColWidth="12.5703125" defaultRowHeight="14.25"/>
  <cols>
    <col min="1" max="1" width="9.85546875" style="24" customWidth="1"/>
    <col min="2" max="2" width="46" style="24" customWidth="1"/>
    <col min="3" max="3" width="86.85546875" style="24" customWidth="1"/>
    <col min="4" max="4" width="16.85546875" style="24" customWidth="1"/>
    <col min="5" max="5" width="26.140625" style="24" customWidth="1"/>
    <col min="6" max="6" width="16.7109375" style="24" customWidth="1"/>
    <col min="7" max="7" width="18" style="24" customWidth="1"/>
    <col min="8" max="8" width="22.85546875" style="24" customWidth="1"/>
    <col min="9" max="9" width="22.28515625" style="24" bestFit="1" customWidth="1"/>
    <col min="10" max="10" width="20.85546875" style="24" customWidth="1"/>
    <col min="11" max="11" width="13.5703125" style="24" customWidth="1"/>
    <col min="12" max="12" width="15.85546875" style="24" customWidth="1"/>
    <col min="13" max="13" width="14.85546875" style="25" customWidth="1"/>
    <col min="14" max="14" width="21.140625" style="25" customWidth="1"/>
    <col min="15" max="17" width="16.85546875" style="24" customWidth="1"/>
    <col min="18" max="18" width="16.42578125" style="24" customWidth="1"/>
    <col min="19" max="19" width="12.5703125" style="24"/>
    <col min="20" max="20" width="14.42578125" style="24" customWidth="1"/>
    <col min="21" max="21" width="18.5703125" style="24" customWidth="1"/>
    <col min="22" max="22" width="33.85546875" style="24" customWidth="1"/>
    <col min="23" max="23" width="12.5703125" style="24" hidden="1" customWidth="1"/>
    <col min="24" max="24" width="24.28515625" style="24" customWidth="1"/>
    <col min="25" max="25" width="22.5703125" style="24" customWidth="1"/>
    <col min="26" max="27" width="12.5703125" style="24"/>
    <col min="28" max="28" width="16.85546875" style="24" customWidth="1"/>
    <col min="29" max="29" width="12.5703125" style="24"/>
    <col min="30" max="30" width="30.140625" style="24" customWidth="1"/>
    <col min="31" max="31" width="15.42578125" style="24" customWidth="1"/>
    <col min="32" max="32" width="15.85546875" style="24" customWidth="1"/>
    <col min="33" max="33" width="24.42578125" style="24" customWidth="1"/>
    <col min="34" max="34" width="17.140625" style="24" customWidth="1"/>
    <col min="35" max="16384" width="12.5703125" style="24"/>
  </cols>
  <sheetData>
    <row r="1" spans="2:28" ht="64.150000000000006" customHeight="1"/>
    <row r="2" spans="2:28" ht="37.5" customHeight="1">
      <c r="B2" s="347"/>
      <c r="C2" s="347"/>
      <c r="D2" s="411" t="s">
        <v>265</v>
      </c>
      <c r="E2" s="412"/>
      <c r="F2" s="412"/>
      <c r="G2" s="412"/>
      <c r="H2" s="412"/>
      <c r="I2" s="412"/>
      <c r="J2" s="412"/>
      <c r="K2" s="413"/>
      <c r="L2" s="742" t="s">
        <v>266</v>
      </c>
      <c r="M2" s="743"/>
      <c r="N2" s="743"/>
      <c r="O2" s="744"/>
      <c r="P2" s="420"/>
      <c r="Q2" s="421"/>
      <c r="R2" s="26"/>
    </row>
    <row r="3" spans="2:28" ht="37.5" customHeight="1">
      <c r="B3" s="347"/>
      <c r="C3" s="347"/>
      <c r="D3" s="414"/>
      <c r="E3" s="415"/>
      <c r="F3" s="415"/>
      <c r="G3" s="415"/>
      <c r="H3" s="415"/>
      <c r="I3" s="415"/>
      <c r="J3" s="415"/>
      <c r="K3" s="416"/>
      <c r="L3" s="742" t="s">
        <v>267</v>
      </c>
      <c r="M3" s="743"/>
      <c r="N3" s="743"/>
      <c r="O3" s="744"/>
      <c r="P3" s="422"/>
      <c r="Q3" s="423"/>
      <c r="R3" s="26"/>
    </row>
    <row r="4" spans="2:28" ht="33.75" customHeight="1">
      <c r="B4" s="347"/>
      <c r="C4" s="347"/>
      <c r="D4" s="411" t="s">
        <v>268</v>
      </c>
      <c r="E4" s="412"/>
      <c r="F4" s="412"/>
      <c r="G4" s="412"/>
      <c r="H4" s="412"/>
      <c r="I4" s="412"/>
      <c r="J4" s="412"/>
      <c r="K4" s="413"/>
      <c r="L4" s="742" t="s">
        <v>269</v>
      </c>
      <c r="M4" s="743"/>
      <c r="N4" s="743"/>
      <c r="O4" s="744"/>
      <c r="P4" s="422"/>
      <c r="Q4" s="423"/>
      <c r="R4" s="26"/>
    </row>
    <row r="5" spans="2:28" ht="38.25" customHeight="1">
      <c r="B5" s="347"/>
      <c r="C5" s="347"/>
      <c r="D5" s="414"/>
      <c r="E5" s="415"/>
      <c r="F5" s="415"/>
      <c r="G5" s="415"/>
      <c r="H5" s="415"/>
      <c r="I5" s="415"/>
      <c r="J5" s="415"/>
      <c r="K5" s="416"/>
      <c r="L5" s="742" t="s">
        <v>270</v>
      </c>
      <c r="M5" s="743"/>
      <c r="N5" s="743"/>
      <c r="O5" s="744"/>
      <c r="P5" s="424"/>
      <c r="Q5" s="425"/>
      <c r="R5" s="26"/>
    </row>
    <row r="6" spans="2:28" ht="23.25" customHeight="1">
      <c r="C6" s="347"/>
      <c r="D6" s="347"/>
      <c r="E6" s="347"/>
      <c r="F6" s="347"/>
      <c r="G6" s="347"/>
      <c r="H6" s="347"/>
      <c r="I6" s="347"/>
      <c r="J6" s="347"/>
      <c r="K6" s="347"/>
      <c r="L6" s="347"/>
      <c r="M6" s="347"/>
      <c r="N6" s="347"/>
      <c r="O6" s="347"/>
      <c r="P6" s="347"/>
      <c r="Q6" s="347"/>
      <c r="R6" s="26"/>
    </row>
    <row r="7" spans="2:28" ht="31.5" customHeight="1">
      <c r="B7" s="185" t="s">
        <v>62</v>
      </c>
      <c r="C7" s="27" t="s">
        <v>154</v>
      </c>
      <c r="D7" s="748" t="s">
        <v>190</v>
      </c>
      <c r="E7" s="748"/>
      <c r="F7" s="748"/>
      <c r="G7" s="748"/>
      <c r="H7" s="748"/>
      <c r="I7" s="748"/>
      <c r="J7" s="748"/>
      <c r="K7" s="748"/>
      <c r="L7" s="748"/>
      <c r="M7" s="748"/>
      <c r="N7" s="748"/>
      <c r="O7" s="748"/>
      <c r="P7" s="748"/>
      <c r="Q7" s="748"/>
      <c r="R7" s="26"/>
    </row>
    <row r="8" spans="2:28" ht="36" customHeight="1">
      <c r="B8" s="185" t="s">
        <v>59</v>
      </c>
      <c r="C8" s="186">
        <v>2024</v>
      </c>
      <c r="D8" s="748" t="s">
        <v>58</v>
      </c>
      <c r="E8" s="748"/>
      <c r="F8" s="748"/>
      <c r="G8" s="748"/>
      <c r="H8" s="748"/>
      <c r="I8" s="748"/>
      <c r="J8" s="748"/>
      <c r="K8" s="748"/>
      <c r="L8" s="748"/>
      <c r="M8" s="748"/>
      <c r="N8" s="748"/>
      <c r="O8" s="748"/>
      <c r="P8" s="748"/>
      <c r="Q8" s="748"/>
    </row>
    <row r="9" spans="2:28" ht="36" customHeight="1">
      <c r="B9" s="375" t="s">
        <v>72</v>
      </c>
      <c r="C9" s="376"/>
      <c r="D9" s="377" t="s">
        <v>56</v>
      </c>
      <c r="E9" s="377"/>
      <c r="F9" s="377"/>
      <c r="G9" s="377"/>
      <c r="H9" s="377"/>
      <c r="I9" s="378"/>
      <c r="J9" s="749" t="s">
        <v>290</v>
      </c>
      <c r="K9" s="750"/>
      <c r="L9" s="751"/>
      <c r="M9" s="402" t="s">
        <v>55</v>
      </c>
      <c r="N9" s="403"/>
      <c r="O9" s="403"/>
      <c r="P9" s="403"/>
      <c r="Q9" s="404"/>
      <c r="R9" s="29"/>
      <c r="T9" s="374"/>
      <c r="U9" s="374"/>
      <c r="V9" s="374"/>
      <c r="W9" s="374"/>
      <c r="X9" s="374"/>
    </row>
    <row r="10" spans="2:28" ht="36" customHeight="1">
      <c r="B10" s="375" t="s">
        <v>54</v>
      </c>
      <c r="C10" s="376"/>
      <c r="D10" s="377" t="s">
        <v>53</v>
      </c>
      <c r="E10" s="377"/>
      <c r="F10" s="377"/>
      <c r="G10" s="377"/>
      <c r="H10" s="377"/>
      <c r="I10" s="378"/>
      <c r="J10" s="752"/>
      <c r="K10" s="753"/>
      <c r="L10" s="754"/>
      <c r="M10" s="107" t="s">
        <v>52</v>
      </c>
      <c r="N10" s="379" t="s">
        <v>51</v>
      </c>
      <c r="O10" s="379"/>
      <c r="P10" s="379"/>
      <c r="Q10" s="107" t="s">
        <v>50</v>
      </c>
      <c r="R10" s="29"/>
      <c r="T10" s="106"/>
      <c r="U10" s="106"/>
      <c r="V10" s="106"/>
      <c r="W10" s="106"/>
      <c r="X10" s="106"/>
    </row>
    <row r="11" spans="2:28" ht="64.5" customHeight="1">
      <c r="B11" s="380" t="s">
        <v>49</v>
      </c>
      <c r="C11" s="381"/>
      <c r="D11" s="386" t="s">
        <v>191</v>
      </c>
      <c r="E11" s="386"/>
      <c r="F11" s="386"/>
      <c r="G11" s="386"/>
      <c r="H11" s="386"/>
      <c r="I11" s="387"/>
      <c r="J11" s="752"/>
      <c r="K11" s="753"/>
      <c r="L11" s="754"/>
      <c r="M11" s="86"/>
      <c r="N11" s="745"/>
      <c r="O11" s="746"/>
      <c r="P11" s="747"/>
      <c r="Q11" s="87"/>
      <c r="R11" s="29"/>
      <c r="T11" s="112"/>
      <c r="U11" s="447"/>
      <c r="V11" s="447"/>
      <c r="W11" s="447"/>
      <c r="X11" s="112"/>
      <c r="Z11" s="104"/>
      <c r="AA11" s="104"/>
    </row>
    <row r="12" spans="2:28" ht="100.9" customHeight="1">
      <c r="B12" s="405" t="s">
        <v>47</v>
      </c>
      <c r="C12" s="406"/>
      <c r="D12" s="386" t="s">
        <v>192</v>
      </c>
      <c r="E12" s="386"/>
      <c r="F12" s="386"/>
      <c r="G12" s="386"/>
      <c r="H12" s="386"/>
      <c r="I12" s="387"/>
      <c r="J12" s="752"/>
      <c r="K12" s="753"/>
      <c r="L12" s="754"/>
      <c r="M12" s="88"/>
      <c r="N12" s="758"/>
      <c r="O12" s="759"/>
      <c r="P12" s="760"/>
      <c r="Q12" s="89"/>
      <c r="R12" s="29"/>
      <c r="T12" s="69"/>
      <c r="U12" s="448"/>
      <c r="V12" s="448"/>
      <c r="W12" s="448"/>
      <c r="X12" s="37"/>
      <c r="Z12" s="38"/>
      <c r="AA12" s="39"/>
      <c r="AB12" s="40"/>
    </row>
    <row r="13" spans="2:28" ht="74.25" customHeight="1">
      <c r="B13" s="407" t="s">
        <v>45</v>
      </c>
      <c r="C13" s="408"/>
      <c r="D13" s="409">
        <v>2024730010044</v>
      </c>
      <c r="E13" s="409"/>
      <c r="F13" s="409"/>
      <c r="G13" s="409"/>
      <c r="H13" s="409"/>
      <c r="I13" s="410"/>
      <c r="J13" s="752"/>
      <c r="K13" s="753"/>
      <c r="L13" s="754"/>
      <c r="M13" s="41"/>
      <c r="N13" s="383"/>
      <c r="O13" s="384"/>
      <c r="P13" s="385"/>
      <c r="Q13" s="42"/>
      <c r="R13" s="29"/>
      <c r="T13" s="69"/>
      <c r="U13" s="448"/>
      <c r="V13" s="448"/>
      <c r="W13" s="448"/>
      <c r="X13" s="37"/>
      <c r="Z13" s="38"/>
      <c r="AA13" s="39"/>
      <c r="AB13" s="40"/>
    </row>
    <row r="14" spans="2:28" ht="28.5" customHeight="1">
      <c r="B14" s="43" t="s">
        <v>88</v>
      </c>
      <c r="C14" s="70"/>
      <c r="D14" s="449"/>
      <c r="E14" s="449"/>
      <c r="F14" s="449"/>
      <c r="G14" s="449"/>
      <c r="H14" s="449"/>
      <c r="I14" s="450"/>
      <c r="J14" s="755"/>
      <c r="K14" s="756"/>
      <c r="L14" s="757"/>
      <c r="M14" s="45"/>
      <c r="N14" s="383"/>
      <c r="O14" s="384"/>
      <c r="P14" s="385"/>
      <c r="Q14" s="46"/>
      <c r="R14" s="29"/>
      <c r="T14" s="71"/>
      <c r="U14" s="448"/>
      <c r="V14" s="448"/>
      <c r="W14" s="111"/>
      <c r="X14" s="37"/>
      <c r="Y14" s="47"/>
      <c r="Z14" s="38"/>
      <c r="AA14" s="39"/>
      <c r="AB14" s="40"/>
    </row>
    <row r="15" spans="2:28" ht="28.5" customHeight="1">
      <c r="B15" s="360" t="s">
        <v>42</v>
      </c>
      <c r="C15" s="373" t="s">
        <v>41</v>
      </c>
      <c r="D15" s="371" t="s">
        <v>255</v>
      </c>
      <c r="E15" s="371" t="s">
        <v>40</v>
      </c>
      <c r="F15" s="371" t="s">
        <v>39</v>
      </c>
      <c r="G15" s="451" t="s">
        <v>258</v>
      </c>
      <c r="H15" s="371" t="s">
        <v>38</v>
      </c>
      <c r="I15" s="365" t="s">
        <v>37</v>
      </c>
      <c r="J15" s="366"/>
      <c r="K15" s="366"/>
      <c r="L15" s="367"/>
      <c r="M15" s="371" t="s">
        <v>36</v>
      </c>
      <c r="N15" s="371"/>
      <c r="O15" s="372" t="s">
        <v>35</v>
      </c>
      <c r="P15" s="372"/>
      <c r="Q15" s="372"/>
      <c r="T15" s="72"/>
      <c r="U15" s="452"/>
      <c r="V15" s="452"/>
      <c r="X15" s="37"/>
      <c r="Z15" s="38"/>
      <c r="AA15" s="39"/>
      <c r="AB15" s="40"/>
    </row>
    <row r="16" spans="2:28" ht="33.75" customHeight="1">
      <c r="B16" s="363"/>
      <c r="C16" s="373"/>
      <c r="D16" s="371"/>
      <c r="E16" s="371"/>
      <c r="F16" s="371"/>
      <c r="G16" s="371"/>
      <c r="H16" s="371"/>
      <c r="I16" s="368"/>
      <c r="J16" s="369"/>
      <c r="K16" s="369"/>
      <c r="L16" s="370"/>
      <c r="M16" s="371"/>
      <c r="N16" s="371"/>
      <c r="O16" s="371" t="s">
        <v>34</v>
      </c>
      <c r="P16" s="371" t="s">
        <v>33</v>
      </c>
      <c r="Q16" s="373" t="s">
        <v>32</v>
      </c>
      <c r="T16" s="47"/>
      <c r="U16" s="452"/>
      <c r="V16" s="452"/>
      <c r="X16" s="39"/>
      <c r="Z16" s="38"/>
      <c r="AA16" s="39"/>
      <c r="AB16" s="40"/>
    </row>
    <row r="17" spans="2:28" ht="39.75" customHeight="1">
      <c r="B17" s="364"/>
      <c r="C17" s="373"/>
      <c r="D17" s="371"/>
      <c r="E17" s="371"/>
      <c r="F17" s="371"/>
      <c r="G17" s="371"/>
      <c r="H17" s="371"/>
      <c r="I17" s="20" t="s">
        <v>31</v>
      </c>
      <c r="J17" s="20" t="s">
        <v>30</v>
      </c>
      <c r="K17" s="20" t="s">
        <v>29</v>
      </c>
      <c r="L17" s="48" t="s">
        <v>28</v>
      </c>
      <c r="M17" s="105" t="s">
        <v>27</v>
      </c>
      <c r="N17" s="108" t="s">
        <v>26</v>
      </c>
      <c r="O17" s="371"/>
      <c r="P17" s="371"/>
      <c r="Q17" s="373"/>
      <c r="T17" s="47"/>
      <c r="U17" s="452"/>
      <c r="V17" s="452"/>
      <c r="X17" s="39"/>
      <c r="Z17" s="38"/>
      <c r="AA17" s="39"/>
      <c r="AB17" s="40"/>
    </row>
    <row r="18" spans="2:28" ht="33" customHeight="1">
      <c r="B18" s="355" t="s">
        <v>193</v>
      </c>
      <c r="C18" s="386" t="s">
        <v>194</v>
      </c>
      <c r="D18" s="105" t="s">
        <v>21</v>
      </c>
      <c r="E18" s="355" t="s">
        <v>195</v>
      </c>
      <c r="F18" s="117">
        <v>1</v>
      </c>
      <c r="G18" s="105" t="s">
        <v>21</v>
      </c>
      <c r="H18" s="15">
        <v>744233106</v>
      </c>
      <c r="I18" s="15">
        <v>744233106</v>
      </c>
      <c r="J18" s="51"/>
      <c r="K18" s="73"/>
      <c r="L18" s="51"/>
      <c r="M18" s="763">
        <v>45513</v>
      </c>
      <c r="N18" s="763">
        <v>45657</v>
      </c>
      <c r="O18" s="458">
        <f>+F19/F18</f>
        <v>1</v>
      </c>
      <c r="P18" s="458">
        <f>+H19/H18</f>
        <v>0.93116951720231589</v>
      </c>
      <c r="Q18" s="459">
        <f>+(O18*O18)/P18</f>
        <v>1.0739183161885326</v>
      </c>
      <c r="T18" s="47"/>
      <c r="U18" s="452"/>
      <c r="V18" s="452"/>
      <c r="X18" s="75"/>
      <c r="Z18" s="38"/>
      <c r="AA18" s="39"/>
      <c r="AB18" s="40"/>
    </row>
    <row r="19" spans="2:28" ht="57.6" customHeight="1">
      <c r="B19" s="359"/>
      <c r="C19" s="386"/>
      <c r="D19" s="105" t="s">
        <v>2</v>
      </c>
      <c r="E19" s="356"/>
      <c r="F19" s="117">
        <v>1</v>
      </c>
      <c r="G19" s="105" t="s">
        <v>11</v>
      </c>
      <c r="H19" s="16">
        <v>693007182</v>
      </c>
      <c r="I19" s="16">
        <v>693007182</v>
      </c>
      <c r="J19" s="51"/>
      <c r="K19" s="73"/>
      <c r="L19" s="51"/>
      <c r="M19" s="764"/>
      <c r="N19" s="764"/>
      <c r="O19" s="458"/>
      <c r="P19" s="458"/>
      <c r="Q19" s="459"/>
      <c r="T19" s="47"/>
      <c r="U19" s="110"/>
      <c r="V19" s="110"/>
      <c r="X19" s="75"/>
      <c r="Z19" s="38"/>
      <c r="AA19" s="39"/>
      <c r="AB19" s="40"/>
    </row>
    <row r="20" spans="2:28" ht="25.9" customHeight="1">
      <c r="B20" s="355" t="s">
        <v>196</v>
      </c>
      <c r="C20" s="761" t="s">
        <v>197</v>
      </c>
      <c r="D20" s="105" t="s">
        <v>3</v>
      </c>
      <c r="E20" s="355" t="s">
        <v>198</v>
      </c>
      <c r="F20" s="17">
        <v>27</v>
      </c>
      <c r="G20" s="105" t="s">
        <v>3</v>
      </c>
      <c r="H20" s="15">
        <v>5000000</v>
      </c>
      <c r="I20" s="15">
        <v>5000000</v>
      </c>
      <c r="J20" s="51"/>
      <c r="K20" s="73"/>
      <c r="L20" s="51"/>
      <c r="M20" s="763">
        <v>45513</v>
      </c>
      <c r="N20" s="763">
        <v>45657</v>
      </c>
      <c r="O20" s="458">
        <f>+F21/F20</f>
        <v>1</v>
      </c>
      <c r="P20" s="458">
        <f>+H21/H20</f>
        <v>0.83199999999999996</v>
      </c>
      <c r="Q20" s="459">
        <f>+(O20*O20)/P20</f>
        <v>1.2019230769230769</v>
      </c>
      <c r="X20" s="78"/>
    </row>
    <row r="21" spans="2:28" ht="41.45" customHeight="1">
      <c r="B21" s="359"/>
      <c r="C21" s="762"/>
      <c r="D21" s="105" t="s">
        <v>2</v>
      </c>
      <c r="E21" s="356"/>
      <c r="F21" s="17">
        <v>27</v>
      </c>
      <c r="G21" s="105" t="s">
        <v>11</v>
      </c>
      <c r="H21" s="15">
        <v>4160000</v>
      </c>
      <c r="I21" s="15">
        <v>4160000</v>
      </c>
      <c r="J21" s="51"/>
      <c r="K21" s="73"/>
      <c r="L21" s="51"/>
      <c r="M21" s="764"/>
      <c r="N21" s="764"/>
      <c r="O21" s="458"/>
      <c r="P21" s="458"/>
      <c r="Q21" s="459"/>
      <c r="AB21" s="40"/>
    </row>
    <row r="22" spans="2:28" ht="45" customHeight="1">
      <c r="B22" s="359"/>
      <c r="C22" s="761" t="s">
        <v>199</v>
      </c>
      <c r="D22" s="105" t="s">
        <v>3</v>
      </c>
      <c r="E22" s="355" t="s">
        <v>200</v>
      </c>
      <c r="F22" s="17">
        <v>250</v>
      </c>
      <c r="G22" s="105" t="s">
        <v>3</v>
      </c>
      <c r="H22" s="15">
        <v>95000000</v>
      </c>
      <c r="I22" s="15">
        <v>95000000</v>
      </c>
      <c r="J22" s="51"/>
      <c r="K22" s="73"/>
      <c r="L22" s="51"/>
      <c r="M22" s="763">
        <v>45513</v>
      </c>
      <c r="N22" s="763">
        <v>45657</v>
      </c>
      <c r="O22" s="458">
        <f>+F23/F22</f>
        <v>1</v>
      </c>
      <c r="P22" s="458">
        <f>+H23/H22</f>
        <v>0.99592953684210528</v>
      </c>
      <c r="Q22" s="459">
        <f>+(O22*O22)/P22</f>
        <v>1.0040870995460194</v>
      </c>
      <c r="X22" s="78"/>
    </row>
    <row r="23" spans="2:28" ht="46.9" customHeight="1">
      <c r="B23" s="356"/>
      <c r="C23" s="762"/>
      <c r="D23" s="105" t="s">
        <v>2</v>
      </c>
      <c r="E23" s="356"/>
      <c r="F23" s="17">
        <v>250</v>
      </c>
      <c r="G23" s="105" t="s">
        <v>11</v>
      </c>
      <c r="H23" s="16">
        <v>94613306</v>
      </c>
      <c r="I23" s="16">
        <v>94613306</v>
      </c>
      <c r="J23" s="51"/>
      <c r="K23" s="73"/>
      <c r="L23" s="51"/>
      <c r="M23" s="764"/>
      <c r="N23" s="764"/>
      <c r="O23" s="458"/>
      <c r="P23" s="458"/>
      <c r="Q23" s="459"/>
      <c r="AB23" s="40"/>
    </row>
    <row r="24" spans="2:28" ht="28.9" customHeight="1">
      <c r="B24" s="355" t="s">
        <v>201</v>
      </c>
      <c r="C24" s="460" t="s">
        <v>202</v>
      </c>
      <c r="D24" s="105" t="s">
        <v>3</v>
      </c>
      <c r="E24" s="355" t="s">
        <v>203</v>
      </c>
      <c r="F24" s="18">
        <v>1</v>
      </c>
      <c r="G24" s="105" t="s">
        <v>3</v>
      </c>
      <c r="H24" s="15">
        <v>28000000</v>
      </c>
      <c r="I24" s="15">
        <v>28000000</v>
      </c>
      <c r="J24" s="51"/>
      <c r="K24" s="73"/>
      <c r="L24" s="79"/>
      <c r="M24" s="763">
        <v>45513</v>
      </c>
      <c r="N24" s="763">
        <v>45657</v>
      </c>
      <c r="O24" s="458">
        <f>+F25/F24</f>
        <v>1</v>
      </c>
      <c r="P24" s="458">
        <f>+H25/H24</f>
        <v>0.96550000000000002</v>
      </c>
      <c r="Q24" s="459">
        <f>+(O24*O24)/P24</f>
        <v>1.0357327809425168</v>
      </c>
    </row>
    <row r="25" spans="2:28" ht="32.450000000000003" customHeight="1">
      <c r="B25" s="359"/>
      <c r="C25" s="461"/>
      <c r="D25" s="105" t="s">
        <v>2</v>
      </c>
      <c r="E25" s="356"/>
      <c r="F25" s="18">
        <v>1</v>
      </c>
      <c r="G25" s="105" t="s">
        <v>11</v>
      </c>
      <c r="H25" s="19">
        <v>27034000</v>
      </c>
      <c r="I25" s="19">
        <v>27034000</v>
      </c>
      <c r="J25" s="51"/>
      <c r="K25" s="73"/>
      <c r="L25" s="51"/>
      <c r="M25" s="764"/>
      <c r="N25" s="764"/>
      <c r="O25" s="458"/>
      <c r="P25" s="458"/>
      <c r="Q25" s="459"/>
    </row>
    <row r="26" spans="2:28" ht="32.450000000000003" customHeight="1">
      <c r="B26" s="347"/>
      <c r="C26" s="348" t="s">
        <v>99</v>
      </c>
      <c r="D26" s="689"/>
      <c r="E26" s="349"/>
      <c r="F26" s="349"/>
      <c r="G26" s="105" t="s">
        <v>3</v>
      </c>
      <c r="H26" s="187">
        <f>+H18+H20+H22+H24</f>
        <v>872233106</v>
      </c>
      <c r="I26" s="187">
        <f>+I18+I20+I22+I24</f>
        <v>872233106</v>
      </c>
      <c r="J26" s="51"/>
      <c r="K26" s="51"/>
      <c r="L26" s="51"/>
      <c r="M26" s="51"/>
      <c r="N26" s="52"/>
      <c r="O26" s="52"/>
      <c r="P26" s="52"/>
      <c r="Q26" s="115"/>
    </row>
    <row r="27" spans="2:28" ht="36.6" customHeight="1">
      <c r="B27" s="347"/>
      <c r="C27" s="348"/>
      <c r="D27" s="765"/>
      <c r="E27" s="350"/>
      <c r="F27" s="350"/>
      <c r="G27" s="105" t="s">
        <v>11</v>
      </c>
      <c r="H27" s="188">
        <f>+H19+H21+H23+H25</f>
        <v>818814488</v>
      </c>
      <c r="I27" s="188">
        <f>+I19+I21+I23+I25</f>
        <v>818814488</v>
      </c>
      <c r="J27" s="51"/>
      <c r="K27" s="53"/>
      <c r="L27" s="51"/>
      <c r="M27" s="51"/>
      <c r="N27" s="52"/>
      <c r="O27" s="52"/>
      <c r="P27" s="52"/>
      <c r="Q27" s="115"/>
    </row>
    <row r="28" spans="2:28" ht="33" customHeight="1">
      <c r="D28" s="54"/>
      <c r="H28" s="55"/>
      <c r="I28" s="56"/>
      <c r="J28" s="38"/>
      <c r="K28" s="38"/>
      <c r="L28" s="38"/>
      <c r="M28" s="57"/>
      <c r="N28" s="57"/>
      <c r="O28" s="56"/>
      <c r="P28" s="58"/>
      <c r="Q28" s="59"/>
      <c r="R28" s="58"/>
    </row>
    <row r="29" spans="2:28" ht="41.45" customHeight="1">
      <c r="B29" s="342" t="s">
        <v>10</v>
      </c>
      <c r="C29" s="342"/>
      <c r="D29" s="343" t="s">
        <v>9</v>
      </c>
      <c r="E29" s="343"/>
      <c r="F29" s="343"/>
      <c r="G29" s="343"/>
      <c r="H29" s="343"/>
      <c r="I29" s="343"/>
      <c r="J29" s="60" t="s">
        <v>8</v>
      </c>
      <c r="K29" s="343" t="s">
        <v>7</v>
      </c>
      <c r="L29" s="343"/>
      <c r="M29" s="462" t="s">
        <v>100</v>
      </c>
      <c r="N29" s="344"/>
      <c r="O29" s="344"/>
      <c r="P29" s="344"/>
      <c r="Q29" s="344"/>
    </row>
    <row r="30" spans="2:28" ht="26.25" customHeight="1">
      <c r="B30" s="393" t="s">
        <v>204</v>
      </c>
      <c r="C30" s="466"/>
      <c r="D30" s="393" t="s">
        <v>205</v>
      </c>
      <c r="E30" s="394"/>
      <c r="F30" s="394"/>
      <c r="G30" s="394"/>
      <c r="H30" s="394"/>
      <c r="I30" s="395"/>
      <c r="J30" s="371" t="s">
        <v>4</v>
      </c>
      <c r="K30" s="105" t="s">
        <v>3</v>
      </c>
      <c r="L30" s="119">
        <v>96</v>
      </c>
      <c r="M30" s="340" t="s">
        <v>142</v>
      </c>
      <c r="N30" s="340"/>
      <c r="O30" s="340"/>
      <c r="P30" s="340"/>
      <c r="Q30" s="340"/>
    </row>
    <row r="31" spans="2:28" ht="27.6" customHeight="1">
      <c r="B31" s="467"/>
      <c r="C31" s="469"/>
      <c r="D31" s="399"/>
      <c r="E31" s="400"/>
      <c r="F31" s="400"/>
      <c r="G31" s="400"/>
      <c r="H31" s="400"/>
      <c r="I31" s="401"/>
      <c r="J31" s="371"/>
      <c r="K31" s="105" t="s">
        <v>2</v>
      </c>
      <c r="L31" s="109">
        <v>94</v>
      </c>
      <c r="M31" s="340"/>
      <c r="N31" s="340"/>
      <c r="O31" s="340"/>
      <c r="P31" s="340"/>
      <c r="Q31" s="340"/>
    </row>
    <row r="32" spans="2:28" ht="18" customHeight="1">
      <c r="B32" s="393" t="s">
        <v>204</v>
      </c>
      <c r="C32" s="395"/>
      <c r="D32" s="393" t="s">
        <v>206</v>
      </c>
      <c r="E32" s="394"/>
      <c r="F32" s="394"/>
      <c r="G32" s="394"/>
      <c r="H32" s="394"/>
      <c r="I32" s="395"/>
      <c r="J32" s="371" t="s">
        <v>4</v>
      </c>
      <c r="K32" s="105" t="s">
        <v>15</v>
      </c>
      <c r="L32" s="119">
        <f>+L30</f>
        <v>96</v>
      </c>
      <c r="M32" s="766" t="s">
        <v>106</v>
      </c>
      <c r="N32" s="767"/>
      <c r="O32" s="767"/>
      <c r="P32" s="767"/>
      <c r="Q32" s="768"/>
    </row>
    <row r="33" spans="2:53" ht="52.9" customHeight="1">
      <c r="B33" s="399"/>
      <c r="C33" s="401"/>
      <c r="D33" s="399"/>
      <c r="E33" s="400"/>
      <c r="F33" s="400"/>
      <c r="G33" s="400"/>
      <c r="H33" s="400"/>
      <c r="I33" s="401"/>
      <c r="J33" s="371"/>
      <c r="K33" s="105" t="s">
        <v>2</v>
      </c>
      <c r="L33" s="109">
        <v>94</v>
      </c>
      <c r="M33" s="769"/>
      <c r="N33" s="770"/>
      <c r="O33" s="770"/>
      <c r="P33" s="770"/>
      <c r="Q33" s="771"/>
    </row>
    <row r="34" spans="2:53" ht="18.75" customHeight="1">
      <c r="B34" s="464" t="s">
        <v>204</v>
      </c>
      <c r="C34" s="466"/>
      <c r="D34" s="393" t="s">
        <v>207</v>
      </c>
      <c r="E34" s="394"/>
      <c r="F34" s="394"/>
      <c r="G34" s="394"/>
      <c r="H34" s="394"/>
      <c r="I34" s="395"/>
      <c r="J34" s="371" t="s">
        <v>4</v>
      </c>
      <c r="K34" s="105" t="s">
        <v>3</v>
      </c>
      <c r="L34" s="119">
        <f>+L30</f>
        <v>96</v>
      </c>
      <c r="M34" s="766" t="s">
        <v>208</v>
      </c>
      <c r="N34" s="767"/>
      <c r="O34" s="767"/>
      <c r="P34" s="767"/>
      <c r="Q34" s="768"/>
    </row>
    <row r="35" spans="2:53" ht="14.25" customHeight="1">
      <c r="B35" s="467"/>
      <c r="C35" s="469"/>
      <c r="D35" s="399"/>
      <c r="E35" s="400"/>
      <c r="F35" s="400"/>
      <c r="G35" s="400"/>
      <c r="H35" s="400"/>
      <c r="I35" s="401"/>
      <c r="J35" s="371"/>
      <c r="K35" s="105" t="s">
        <v>2</v>
      </c>
      <c r="L35" s="109">
        <v>94</v>
      </c>
      <c r="M35" s="769"/>
      <c r="N35" s="770"/>
      <c r="O35" s="770"/>
      <c r="P35" s="770"/>
      <c r="Q35" s="771"/>
    </row>
    <row r="36" spans="2:53" ht="15">
      <c r="B36" s="464"/>
      <c r="C36" s="466"/>
      <c r="D36" s="393"/>
      <c r="E36" s="465"/>
      <c r="F36" s="465"/>
      <c r="G36" s="465"/>
      <c r="H36" s="465"/>
      <c r="I36" s="466"/>
      <c r="J36" s="373"/>
      <c r="K36" s="113"/>
      <c r="L36" s="83"/>
      <c r="M36" s="340" t="s">
        <v>209</v>
      </c>
      <c r="N36" s="340"/>
      <c r="O36" s="340"/>
      <c r="P36" s="340"/>
      <c r="Q36" s="340"/>
    </row>
    <row r="37" spans="2:53" ht="15">
      <c r="B37" s="467"/>
      <c r="C37" s="469"/>
      <c r="D37" s="467"/>
      <c r="E37" s="468"/>
      <c r="F37" s="468"/>
      <c r="G37" s="468"/>
      <c r="H37" s="468"/>
      <c r="I37" s="469"/>
      <c r="J37" s="373"/>
      <c r="K37" s="113"/>
      <c r="L37" s="83"/>
      <c r="M37" s="340"/>
      <c r="N37" s="340"/>
      <c r="O37" s="340"/>
      <c r="P37" s="340"/>
      <c r="Q37" s="340"/>
    </row>
    <row r="38" spans="2:53" ht="15" customHeight="1">
      <c r="B38" s="393"/>
      <c r="C38" s="394"/>
      <c r="D38" s="394"/>
      <c r="E38" s="394"/>
      <c r="F38" s="394"/>
      <c r="G38" s="394"/>
      <c r="H38" s="394"/>
      <c r="I38" s="394"/>
      <c r="J38" s="394"/>
      <c r="K38" s="394"/>
      <c r="L38" s="395"/>
      <c r="M38" s="341" t="s">
        <v>0</v>
      </c>
      <c r="N38" s="341"/>
      <c r="O38" s="341"/>
      <c r="P38" s="341"/>
      <c r="Q38" s="341"/>
    </row>
    <row r="39" spans="2:53" ht="54.6" customHeight="1">
      <c r="B39" s="399"/>
      <c r="C39" s="400"/>
      <c r="D39" s="400"/>
      <c r="E39" s="400"/>
      <c r="F39" s="400"/>
      <c r="G39" s="400"/>
      <c r="H39" s="400"/>
      <c r="I39" s="400"/>
      <c r="J39" s="400"/>
      <c r="K39" s="400"/>
      <c r="L39" s="401"/>
      <c r="M39" s="341"/>
      <c r="N39" s="341"/>
      <c r="O39" s="341"/>
      <c r="P39" s="341"/>
      <c r="Q39" s="341"/>
    </row>
    <row r="40" spans="2:53">
      <c r="M40" s="63"/>
      <c r="N40" s="63"/>
    </row>
    <row r="41" spans="2:53">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row>
    <row r="42" spans="2:53">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row>
    <row r="43" spans="2:53">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row>
    <row r="44" spans="2:53">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row>
    <row r="45" spans="2:53">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row>
    <row r="46" spans="2:53">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row>
    <row r="47" spans="2:53">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row>
    <row r="48" spans="2:53">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row>
    <row r="49" spans="18:53">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row>
    <row r="50" spans="18:53">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row>
    <row r="51" spans="18:53">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row>
    <row r="52" spans="18:53">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row>
    <row r="53" spans="18:53">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row>
    <row r="54" spans="18:53">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row>
    <row r="55" spans="18:53">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row>
    <row r="56" spans="18:53">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row>
    <row r="57" spans="18:53">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row>
    <row r="58" spans="18:53">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row>
    <row r="59" spans="18:53">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row>
    <row r="60" spans="18:53">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row>
    <row r="61" spans="18:53">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row>
    <row r="62" spans="18:53">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row>
    <row r="63" spans="18:53">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row>
    <row r="64" spans="18:53">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row>
    <row r="65" spans="18:53">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row>
    <row r="66" spans="18:53">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row>
    <row r="67" spans="18:53">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row>
    <row r="68" spans="18:53">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row>
    <row r="69" spans="18:53">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row>
    <row r="70" spans="18:53">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row>
    <row r="71" spans="18:53">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row>
    <row r="72" spans="18:53">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row>
    <row r="73" spans="18:53">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row>
  </sheetData>
  <mergeCells count="109">
    <mergeCell ref="B36:C37"/>
    <mergeCell ref="D36:I37"/>
    <mergeCell ref="J36:J37"/>
    <mergeCell ref="M36:Q37"/>
    <mergeCell ref="B38:L39"/>
    <mergeCell ref="M38:Q39"/>
    <mergeCell ref="B32:C33"/>
    <mergeCell ref="D32:I33"/>
    <mergeCell ref="J32:J33"/>
    <mergeCell ref="M32:Q33"/>
    <mergeCell ref="B34:C35"/>
    <mergeCell ref="D34:I35"/>
    <mergeCell ref="J34:J35"/>
    <mergeCell ref="M34:Q35"/>
    <mergeCell ref="B29:C29"/>
    <mergeCell ref="D29:I29"/>
    <mergeCell ref="K29:L29"/>
    <mergeCell ref="M29:Q29"/>
    <mergeCell ref="B30:C31"/>
    <mergeCell ref="D30:I31"/>
    <mergeCell ref="J30:J31"/>
    <mergeCell ref="M30:Q31"/>
    <mergeCell ref="P24:P25"/>
    <mergeCell ref="Q24:Q25"/>
    <mergeCell ref="B26:B27"/>
    <mergeCell ref="C26:C27"/>
    <mergeCell ref="D26:D27"/>
    <mergeCell ref="E26:E27"/>
    <mergeCell ref="F26:F27"/>
    <mergeCell ref="B24:B25"/>
    <mergeCell ref="C24:C25"/>
    <mergeCell ref="E24:E25"/>
    <mergeCell ref="M24:M25"/>
    <mergeCell ref="N24:N25"/>
    <mergeCell ref="O24:O25"/>
    <mergeCell ref="U18:V18"/>
    <mergeCell ref="B20:B23"/>
    <mergeCell ref="C20:C21"/>
    <mergeCell ref="E20:E21"/>
    <mergeCell ref="M20:M21"/>
    <mergeCell ref="N20:N21"/>
    <mergeCell ref="O20:O21"/>
    <mergeCell ref="P20:P21"/>
    <mergeCell ref="B18:B19"/>
    <mergeCell ref="C18:C19"/>
    <mergeCell ref="E18:E19"/>
    <mergeCell ref="M18:M19"/>
    <mergeCell ref="N18:N19"/>
    <mergeCell ref="O18:O19"/>
    <mergeCell ref="Q20:Q21"/>
    <mergeCell ref="C22:C23"/>
    <mergeCell ref="E22:E23"/>
    <mergeCell ref="M22:M23"/>
    <mergeCell ref="N22:N23"/>
    <mergeCell ref="O22:O23"/>
    <mergeCell ref="P22:P23"/>
    <mergeCell ref="Q22:Q23"/>
    <mergeCell ref="P18:P19"/>
    <mergeCell ref="Q18:Q19"/>
    <mergeCell ref="B15:B17"/>
    <mergeCell ref="C15:C17"/>
    <mergeCell ref="D15:D17"/>
    <mergeCell ref="E15:E17"/>
    <mergeCell ref="F15:F17"/>
    <mergeCell ref="G15:G17"/>
    <mergeCell ref="U12:W12"/>
    <mergeCell ref="B13:C13"/>
    <mergeCell ref="D13:I13"/>
    <mergeCell ref="N13:P13"/>
    <mergeCell ref="U13:W13"/>
    <mergeCell ref="D14:I14"/>
    <mergeCell ref="N14:P14"/>
    <mergeCell ref="U14:V14"/>
    <mergeCell ref="H15:H17"/>
    <mergeCell ref="I15:L16"/>
    <mergeCell ref="M15:N16"/>
    <mergeCell ref="O15:Q15"/>
    <mergeCell ref="U15:V15"/>
    <mergeCell ref="O16:O17"/>
    <mergeCell ref="P16:P17"/>
    <mergeCell ref="Q16:Q17"/>
    <mergeCell ref="U16:V16"/>
    <mergeCell ref="U17:V17"/>
    <mergeCell ref="B10:C10"/>
    <mergeCell ref="D10:I10"/>
    <mergeCell ref="N10:P10"/>
    <mergeCell ref="B11:C11"/>
    <mergeCell ref="D11:I11"/>
    <mergeCell ref="N11:P11"/>
    <mergeCell ref="U11:W11"/>
    <mergeCell ref="C6:Q6"/>
    <mergeCell ref="D7:Q7"/>
    <mergeCell ref="D8:Q8"/>
    <mergeCell ref="B9:C9"/>
    <mergeCell ref="D9:I9"/>
    <mergeCell ref="J9:L14"/>
    <mergeCell ref="M9:Q9"/>
    <mergeCell ref="B12:C12"/>
    <mergeCell ref="D12:I12"/>
    <mergeCell ref="N12:P12"/>
    <mergeCell ref="B2:C5"/>
    <mergeCell ref="D2:K3"/>
    <mergeCell ref="L2:O2"/>
    <mergeCell ref="P2:Q5"/>
    <mergeCell ref="L3:O3"/>
    <mergeCell ref="D4:K5"/>
    <mergeCell ref="L4:O4"/>
    <mergeCell ref="L5:O5"/>
    <mergeCell ref="T9:X9"/>
  </mergeCells>
  <pageMargins left="0.25" right="0.25" top="0.75" bottom="0.75" header="0.3" footer="0.3"/>
  <pageSetup paperSize="119" scale="30" fitToHeight="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A63"/>
  <sheetViews>
    <sheetView tabSelected="1" zoomScale="80" zoomScaleNormal="80" workbookViewId="0">
      <selection activeCell="B11" sqref="B11:C11"/>
    </sheetView>
  </sheetViews>
  <sheetFormatPr baseColWidth="10" defaultColWidth="12.5703125" defaultRowHeight="14.25"/>
  <cols>
    <col min="1" max="1" width="6.7109375" style="24" customWidth="1"/>
    <col min="2" max="2" width="45.42578125" style="24" customWidth="1"/>
    <col min="3" max="3" width="86.85546875" style="24" customWidth="1"/>
    <col min="4" max="4" width="16.85546875" style="24" customWidth="1"/>
    <col min="5" max="5" width="18.7109375" style="24" customWidth="1"/>
    <col min="6" max="6" width="16.7109375" style="24" customWidth="1"/>
    <col min="7" max="7" width="18" style="24" customWidth="1"/>
    <col min="8" max="8" width="22.85546875" style="24" customWidth="1"/>
    <col min="9" max="9" width="16.42578125" style="24" customWidth="1"/>
    <col min="10" max="10" width="20.85546875" style="24" customWidth="1"/>
    <col min="11" max="11" width="13.5703125" style="24" customWidth="1"/>
    <col min="12" max="12" width="16.85546875" style="24" bestFit="1" customWidth="1"/>
    <col min="13" max="13" width="14.85546875" style="25" customWidth="1"/>
    <col min="14" max="14" width="21.140625" style="25" customWidth="1"/>
    <col min="15" max="17" width="16.85546875" style="24" customWidth="1"/>
    <col min="18" max="18" width="16.42578125" style="24" customWidth="1"/>
    <col min="19" max="19" width="12.5703125" style="24"/>
    <col min="20" max="20" width="14.42578125" style="24" customWidth="1"/>
    <col min="21" max="21" width="18.5703125" style="24" customWidth="1"/>
    <col min="22" max="22" width="33.85546875" style="24" customWidth="1"/>
    <col min="23" max="23" width="12.5703125" style="24" hidden="1" customWidth="1"/>
    <col min="24" max="24" width="24.28515625" style="24" customWidth="1"/>
    <col min="25" max="25" width="22.5703125" style="24" customWidth="1"/>
    <col min="26" max="27" width="12.5703125" style="24"/>
    <col min="28" max="28" width="16.85546875" style="24" customWidth="1"/>
    <col min="29" max="29" width="12.5703125" style="24"/>
    <col min="30" max="30" width="30.140625" style="24" customWidth="1"/>
    <col min="31" max="31" width="15.42578125" style="24" customWidth="1"/>
    <col min="32" max="32" width="15.85546875" style="24" customWidth="1"/>
    <col min="33" max="33" width="24.42578125" style="24" customWidth="1"/>
    <col min="34" max="34" width="17.140625" style="24" customWidth="1"/>
    <col min="35" max="16384" width="12.5703125" style="24"/>
  </cols>
  <sheetData>
    <row r="1" spans="2:28" ht="22.5" customHeight="1"/>
    <row r="2" spans="2:28" ht="37.5" customHeight="1">
      <c r="B2" s="347"/>
      <c r="C2" s="347"/>
      <c r="D2" s="411" t="s">
        <v>265</v>
      </c>
      <c r="E2" s="412"/>
      <c r="F2" s="412"/>
      <c r="G2" s="412"/>
      <c r="H2" s="412"/>
      <c r="I2" s="412"/>
      <c r="J2" s="412"/>
      <c r="K2" s="413"/>
      <c r="L2" s="417" t="s">
        <v>266</v>
      </c>
      <c r="M2" s="418"/>
      <c r="N2" s="418"/>
      <c r="O2" s="419"/>
      <c r="P2" s="420"/>
      <c r="Q2" s="421"/>
      <c r="R2" s="26"/>
    </row>
    <row r="3" spans="2:28" ht="37.5" customHeight="1">
      <c r="B3" s="347"/>
      <c r="C3" s="347"/>
      <c r="D3" s="414"/>
      <c r="E3" s="415"/>
      <c r="F3" s="415"/>
      <c r="G3" s="415"/>
      <c r="H3" s="415"/>
      <c r="I3" s="415"/>
      <c r="J3" s="415"/>
      <c r="K3" s="416"/>
      <c r="L3" s="417" t="s">
        <v>267</v>
      </c>
      <c r="M3" s="418"/>
      <c r="N3" s="418"/>
      <c r="O3" s="419"/>
      <c r="P3" s="422"/>
      <c r="Q3" s="423"/>
      <c r="R3" s="26"/>
    </row>
    <row r="4" spans="2:28" ht="33.75" customHeight="1">
      <c r="B4" s="347"/>
      <c r="C4" s="347"/>
      <c r="D4" s="411" t="s">
        <v>268</v>
      </c>
      <c r="E4" s="412"/>
      <c r="F4" s="412"/>
      <c r="G4" s="412"/>
      <c r="H4" s="412"/>
      <c r="I4" s="412"/>
      <c r="J4" s="412"/>
      <c r="K4" s="413"/>
      <c r="L4" s="417" t="s">
        <v>269</v>
      </c>
      <c r="M4" s="418"/>
      <c r="N4" s="418"/>
      <c r="O4" s="419"/>
      <c r="P4" s="422"/>
      <c r="Q4" s="423"/>
      <c r="R4" s="26"/>
    </row>
    <row r="5" spans="2:28" ht="38.25" customHeight="1">
      <c r="B5" s="347"/>
      <c r="C5" s="347"/>
      <c r="D5" s="414"/>
      <c r="E5" s="415"/>
      <c r="F5" s="415"/>
      <c r="G5" s="415"/>
      <c r="H5" s="415"/>
      <c r="I5" s="415"/>
      <c r="J5" s="415"/>
      <c r="K5" s="416"/>
      <c r="L5" s="417" t="s">
        <v>270</v>
      </c>
      <c r="M5" s="418"/>
      <c r="N5" s="418"/>
      <c r="O5" s="419"/>
      <c r="P5" s="424"/>
      <c r="Q5" s="425"/>
      <c r="R5" s="26"/>
    </row>
    <row r="6" spans="2:28" ht="23.25" customHeight="1">
      <c r="C6" s="388"/>
      <c r="D6" s="388"/>
      <c r="E6" s="388"/>
      <c r="F6" s="388"/>
      <c r="G6" s="388"/>
      <c r="H6" s="388"/>
      <c r="I6" s="388"/>
      <c r="J6" s="388"/>
      <c r="K6" s="388"/>
      <c r="L6" s="388"/>
      <c r="M6" s="388"/>
      <c r="N6" s="388"/>
      <c r="O6" s="388"/>
      <c r="P6" s="388"/>
      <c r="Q6" s="388"/>
      <c r="R6" s="26"/>
    </row>
    <row r="7" spans="2:28" ht="31.5" customHeight="1">
      <c r="B7" s="27" t="s">
        <v>62</v>
      </c>
      <c r="C7" s="115" t="s">
        <v>69</v>
      </c>
      <c r="D7" s="389" t="s">
        <v>210</v>
      </c>
      <c r="E7" s="390"/>
      <c r="F7" s="390"/>
      <c r="G7" s="390"/>
      <c r="H7" s="390"/>
      <c r="I7" s="390"/>
      <c r="J7" s="390"/>
      <c r="K7" s="390"/>
      <c r="L7" s="390"/>
      <c r="M7" s="390"/>
      <c r="N7" s="390"/>
      <c r="O7" s="390"/>
      <c r="P7" s="390"/>
      <c r="Q7" s="391"/>
      <c r="R7" s="26"/>
    </row>
    <row r="8" spans="2:28" ht="36" customHeight="1">
      <c r="B8" s="27" t="s">
        <v>59</v>
      </c>
      <c r="C8" s="189" t="s">
        <v>211</v>
      </c>
      <c r="D8" s="392" t="s">
        <v>291</v>
      </c>
      <c r="E8" s="392"/>
      <c r="F8" s="392"/>
      <c r="G8" s="392"/>
      <c r="H8" s="392"/>
      <c r="I8" s="392"/>
      <c r="J8" s="392"/>
      <c r="K8" s="392"/>
      <c r="L8" s="392"/>
      <c r="M8" s="392"/>
      <c r="N8" s="392"/>
      <c r="O8" s="392"/>
      <c r="P8" s="392"/>
      <c r="Q8" s="392"/>
    </row>
    <row r="9" spans="2:28" ht="36" customHeight="1">
      <c r="B9" s="375" t="s">
        <v>57</v>
      </c>
      <c r="C9" s="376"/>
      <c r="D9" s="377" t="s">
        <v>181</v>
      </c>
      <c r="E9" s="377"/>
      <c r="F9" s="377"/>
      <c r="G9" s="377"/>
      <c r="H9" s="377"/>
      <c r="I9" s="378"/>
      <c r="J9" s="463" t="s">
        <v>305</v>
      </c>
      <c r="K9" s="772"/>
      <c r="L9" s="773"/>
      <c r="M9" s="402" t="s">
        <v>55</v>
      </c>
      <c r="N9" s="403"/>
      <c r="O9" s="403"/>
      <c r="P9" s="403"/>
      <c r="Q9" s="404"/>
      <c r="R9" s="29"/>
      <c r="T9" s="374"/>
      <c r="U9" s="374"/>
      <c r="V9" s="374"/>
      <c r="W9" s="374"/>
      <c r="X9" s="374"/>
    </row>
    <row r="10" spans="2:28" ht="36" customHeight="1">
      <c r="B10" s="375" t="s">
        <v>54</v>
      </c>
      <c r="C10" s="376"/>
      <c r="D10" s="377" t="s">
        <v>183</v>
      </c>
      <c r="E10" s="377"/>
      <c r="F10" s="377"/>
      <c r="G10" s="377"/>
      <c r="H10" s="377"/>
      <c r="I10" s="378"/>
      <c r="J10" s="710"/>
      <c r="K10" s="460"/>
      <c r="L10" s="712"/>
      <c r="M10" s="198" t="s">
        <v>52</v>
      </c>
      <c r="N10" s="379" t="s">
        <v>51</v>
      </c>
      <c r="O10" s="379"/>
      <c r="P10" s="379"/>
      <c r="Q10" s="198" t="s">
        <v>50</v>
      </c>
      <c r="R10" s="29"/>
      <c r="T10" s="197"/>
      <c r="U10" s="197"/>
      <c r="V10" s="197"/>
      <c r="W10" s="197"/>
      <c r="X10" s="197"/>
    </row>
    <row r="11" spans="2:28" ht="54" customHeight="1">
      <c r="B11" s="380" t="s">
        <v>212</v>
      </c>
      <c r="C11" s="381"/>
      <c r="D11" s="386" t="s">
        <v>213</v>
      </c>
      <c r="E11" s="386"/>
      <c r="F11" s="386"/>
      <c r="G11" s="386"/>
      <c r="H11" s="386"/>
      <c r="I11" s="387"/>
      <c r="J11" s="710"/>
      <c r="K11" s="460"/>
      <c r="L11" s="712"/>
      <c r="M11" s="86"/>
      <c r="N11" s="745"/>
      <c r="O11" s="746"/>
      <c r="P11" s="747"/>
      <c r="Q11" s="87"/>
      <c r="R11" s="29"/>
      <c r="T11" s="202"/>
      <c r="U11" s="447"/>
      <c r="V11" s="447"/>
      <c r="W11" s="447"/>
      <c r="X11" s="202"/>
      <c r="Z11" s="195"/>
      <c r="AA11" s="195"/>
    </row>
    <row r="12" spans="2:28" ht="79.150000000000006" customHeight="1">
      <c r="B12" s="405" t="s">
        <v>47</v>
      </c>
      <c r="C12" s="406"/>
      <c r="D12" s="386" t="s">
        <v>306</v>
      </c>
      <c r="E12" s="386"/>
      <c r="F12" s="386"/>
      <c r="G12" s="386"/>
      <c r="H12" s="386"/>
      <c r="I12" s="387"/>
      <c r="J12" s="710"/>
      <c r="K12" s="460"/>
      <c r="L12" s="712"/>
      <c r="M12" s="204"/>
      <c r="N12" s="758"/>
      <c r="O12" s="759"/>
      <c r="P12" s="760"/>
      <c r="Q12" s="89"/>
      <c r="R12" s="29"/>
      <c r="T12" s="69"/>
      <c r="U12" s="448"/>
      <c r="V12" s="448"/>
      <c r="W12" s="448"/>
      <c r="X12" s="37"/>
      <c r="Z12" s="38"/>
      <c r="AA12" s="39"/>
      <c r="AB12" s="40"/>
    </row>
    <row r="13" spans="2:28" ht="74.25" customHeight="1">
      <c r="B13" s="407" t="s">
        <v>45</v>
      </c>
      <c r="C13" s="408"/>
      <c r="D13" s="409" t="s">
        <v>307</v>
      </c>
      <c r="E13" s="409"/>
      <c r="F13" s="409"/>
      <c r="G13" s="409"/>
      <c r="H13" s="409"/>
      <c r="I13" s="410"/>
      <c r="J13" s="710"/>
      <c r="K13" s="460"/>
      <c r="L13" s="712"/>
      <c r="M13" s="41"/>
      <c r="N13" s="383"/>
      <c r="O13" s="384"/>
      <c r="P13" s="385"/>
      <c r="Q13" s="42"/>
      <c r="R13" s="29"/>
      <c r="T13" s="69"/>
      <c r="U13" s="448"/>
      <c r="V13" s="448"/>
      <c r="W13" s="448"/>
      <c r="X13" s="37"/>
      <c r="Z13" s="38"/>
      <c r="AA13" s="39"/>
      <c r="AB13" s="40"/>
    </row>
    <row r="14" spans="2:28" ht="62.45" customHeight="1">
      <c r="B14" s="43" t="s">
        <v>214</v>
      </c>
      <c r="C14" s="205" t="s">
        <v>308</v>
      </c>
      <c r="D14" s="776" t="s">
        <v>309</v>
      </c>
      <c r="E14" s="776"/>
      <c r="F14" s="776"/>
      <c r="G14" s="776"/>
      <c r="H14" s="776"/>
      <c r="I14" s="381"/>
      <c r="J14" s="774"/>
      <c r="K14" s="461"/>
      <c r="L14" s="775"/>
      <c r="M14" s="45"/>
      <c r="N14" s="383"/>
      <c r="O14" s="384"/>
      <c r="P14" s="385"/>
      <c r="Q14" s="46"/>
      <c r="R14" s="29"/>
      <c r="T14" s="71"/>
      <c r="U14" s="448"/>
      <c r="V14" s="448"/>
      <c r="W14" s="201"/>
      <c r="X14" s="37"/>
      <c r="Y14" s="47"/>
      <c r="Z14" s="38"/>
      <c r="AA14" s="39"/>
      <c r="AB14" s="40"/>
    </row>
    <row r="15" spans="2:28" ht="28.5" customHeight="1">
      <c r="B15" s="360" t="s">
        <v>42</v>
      </c>
      <c r="C15" s="373" t="s">
        <v>41</v>
      </c>
      <c r="D15" s="371" t="s">
        <v>255</v>
      </c>
      <c r="E15" s="371" t="s">
        <v>40</v>
      </c>
      <c r="F15" s="371" t="s">
        <v>39</v>
      </c>
      <c r="G15" s="451" t="s">
        <v>258</v>
      </c>
      <c r="H15" s="371" t="s">
        <v>38</v>
      </c>
      <c r="I15" s="365" t="s">
        <v>37</v>
      </c>
      <c r="J15" s="366"/>
      <c r="K15" s="366"/>
      <c r="L15" s="367"/>
      <c r="M15" s="371" t="s">
        <v>36</v>
      </c>
      <c r="N15" s="371"/>
      <c r="O15" s="372" t="s">
        <v>35</v>
      </c>
      <c r="P15" s="372"/>
      <c r="Q15" s="372"/>
      <c r="T15" s="72"/>
      <c r="U15" s="452"/>
      <c r="V15" s="452"/>
      <c r="X15" s="37"/>
      <c r="Z15" s="38"/>
      <c r="AA15" s="39"/>
      <c r="AB15" s="40"/>
    </row>
    <row r="16" spans="2:28" ht="33.75" customHeight="1">
      <c r="B16" s="363"/>
      <c r="C16" s="373"/>
      <c r="D16" s="371"/>
      <c r="E16" s="371"/>
      <c r="F16" s="371"/>
      <c r="G16" s="371"/>
      <c r="H16" s="371"/>
      <c r="I16" s="368"/>
      <c r="J16" s="369"/>
      <c r="K16" s="369"/>
      <c r="L16" s="370"/>
      <c r="M16" s="371"/>
      <c r="N16" s="371"/>
      <c r="O16" s="371" t="s">
        <v>34</v>
      </c>
      <c r="P16" s="371" t="s">
        <v>33</v>
      </c>
      <c r="Q16" s="373" t="s">
        <v>32</v>
      </c>
      <c r="T16" s="47"/>
      <c r="U16" s="452"/>
      <c r="V16" s="452"/>
      <c r="X16" s="39"/>
      <c r="Z16" s="38"/>
      <c r="AA16" s="39"/>
      <c r="AB16" s="40"/>
    </row>
    <row r="17" spans="2:53" ht="39.75" customHeight="1">
      <c r="B17" s="364"/>
      <c r="C17" s="373"/>
      <c r="D17" s="371"/>
      <c r="E17" s="371"/>
      <c r="F17" s="371"/>
      <c r="G17" s="371"/>
      <c r="H17" s="371"/>
      <c r="I17" s="20" t="s">
        <v>31</v>
      </c>
      <c r="J17" s="20" t="s">
        <v>30</v>
      </c>
      <c r="K17" s="20" t="s">
        <v>29</v>
      </c>
      <c r="L17" s="48" t="s">
        <v>28</v>
      </c>
      <c r="M17" s="196" t="s">
        <v>27</v>
      </c>
      <c r="N17" s="199" t="s">
        <v>26</v>
      </c>
      <c r="O17" s="371"/>
      <c r="P17" s="371"/>
      <c r="Q17" s="373"/>
      <c r="T17" s="47"/>
      <c r="U17" s="452"/>
      <c r="V17" s="452"/>
      <c r="X17" s="39"/>
      <c r="Z17" s="38"/>
      <c r="AA17" s="39"/>
      <c r="AB17" s="40"/>
    </row>
    <row r="18" spans="2:53" ht="33" customHeight="1">
      <c r="B18" s="664" t="s">
        <v>215</v>
      </c>
      <c r="C18" s="456" t="s">
        <v>216</v>
      </c>
      <c r="D18" s="196" t="s">
        <v>21</v>
      </c>
      <c r="E18" s="355" t="s">
        <v>217</v>
      </c>
      <c r="F18" s="117">
        <v>400</v>
      </c>
      <c r="G18" s="196" t="s">
        <v>21</v>
      </c>
      <c r="H18" s="190">
        <f>+I18+L18</f>
        <v>2384500000</v>
      </c>
      <c r="I18" s="191"/>
      <c r="J18" s="51"/>
      <c r="K18" s="73"/>
      <c r="L18" s="118">
        <f>1700000000+684500000</f>
        <v>2384500000</v>
      </c>
      <c r="M18" s="763">
        <v>45516</v>
      </c>
      <c r="N18" s="763">
        <v>45657</v>
      </c>
      <c r="O18" s="458">
        <f>+F19/F18</f>
        <v>1</v>
      </c>
      <c r="P18" s="458">
        <f>+H19/H18</f>
        <v>0.28706227720696165</v>
      </c>
      <c r="Q18" s="459">
        <f>+(O18*O18)/P18</f>
        <v>3.4835646457268075</v>
      </c>
      <c r="T18" s="47"/>
      <c r="U18" s="452"/>
      <c r="V18" s="452"/>
      <c r="X18" s="75"/>
      <c r="Z18" s="38"/>
      <c r="AA18" s="39"/>
      <c r="AB18" s="40"/>
    </row>
    <row r="19" spans="2:53" ht="37.5" customHeight="1">
      <c r="B19" s="664"/>
      <c r="C19" s="456"/>
      <c r="D19" s="196" t="s">
        <v>2</v>
      </c>
      <c r="E19" s="359"/>
      <c r="F19" s="117">
        <v>400</v>
      </c>
      <c r="G19" s="196" t="s">
        <v>11</v>
      </c>
      <c r="H19" s="190">
        <f>+L19</f>
        <v>684500000</v>
      </c>
      <c r="I19" s="191"/>
      <c r="J19" s="51"/>
      <c r="K19" s="73"/>
      <c r="L19" s="118">
        <f>84500000+600000000</f>
        <v>684500000</v>
      </c>
      <c r="M19" s="764"/>
      <c r="N19" s="764"/>
      <c r="O19" s="458"/>
      <c r="P19" s="458"/>
      <c r="Q19" s="459"/>
      <c r="T19" s="47"/>
      <c r="U19" s="200"/>
      <c r="V19" s="200"/>
      <c r="X19" s="75"/>
      <c r="Z19" s="38"/>
      <c r="AA19" s="39"/>
      <c r="AB19" s="40"/>
    </row>
    <row r="20" spans="2:53" ht="27" customHeight="1">
      <c r="B20" s="664"/>
      <c r="C20" s="456" t="s">
        <v>218</v>
      </c>
      <c r="D20" s="196" t="s">
        <v>3</v>
      </c>
      <c r="E20" s="355" t="s">
        <v>219</v>
      </c>
      <c r="F20" s="17">
        <v>1</v>
      </c>
      <c r="G20" s="196" t="s">
        <v>3</v>
      </c>
      <c r="H20" s="191">
        <f>+L20</f>
        <v>50000000</v>
      </c>
      <c r="I20" s="191"/>
      <c r="J20" s="51"/>
      <c r="K20" s="73"/>
      <c r="L20" s="118">
        <v>50000000</v>
      </c>
      <c r="M20" s="763">
        <v>45516</v>
      </c>
      <c r="N20" s="763">
        <v>45657</v>
      </c>
      <c r="O20" s="458">
        <f>+F21/F20</f>
        <v>1</v>
      </c>
      <c r="P20" s="458">
        <f>+H21/H20</f>
        <v>7.2533319999999998E-2</v>
      </c>
      <c r="Q20" s="459">
        <f>+(O20*O20)/P20</f>
        <v>13.786767240214566</v>
      </c>
      <c r="X20" s="78"/>
      <c r="Z20" s="38"/>
      <c r="AA20" s="39"/>
      <c r="AB20" s="40"/>
    </row>
    <row r="21" spans="2:53" ht="27" customHeight="1">
      <c r="B21" s="664"/>
      <c r="C21" s="386"/>
      <c r="D21" s="196" t="s">
        <v>2</v>
      </c>
      <c r="E21" s="356"/>
      <c r="F21" s="17">
        <v>1</v>
      </c>
      <c r="G21" s="196" t="s">
        <v>11</v>
      </c>
      <c r="H21" s="192">
        <f>+L21</f>
        <v>3626666</v>
      </c>
      <c r="I21" s="192"/>
      <c r="J21" s="51"/>
      <c r="K21" s="73"/>
      <c r="L21" s="118">
        <v>3626666</v>
      </c>
      <c r="M21" s="777"/>
      <c r="N21" s="777"/>
      <c r="O21" s="458"/>
      <c r="P21" s="458"/>
      <c r="Q21" s="459"/>
      <c r="X21" s="78"/>
      <c r="Z21" s="38"/>
      <c r="AA21" s="39"/>
      <c r="AB21" s="40"/>
    </row>
    <row r="22" spans="2:53" ht="15">
      <c r="B22" s="347"/>
      <c r="C22" s="348" t="s">
        <v>99</v>
      </c>
      <c r="D22" s="196" t="s">
        <v>3</v>
      </c>
      <c r="E22" s="349"/>
      <c r="F22" s="203"/>
      <c r="G22" s="196" t="s">
        <v>3</v>
      </c>
      <c r="H22" s="187">
        <f>+H18+H20</f>
        <v>2434500000</v>
      </c>
      <c r="I22" s="187"/>
      <c r="J22" s="51"/>
      <c r="K22" s="51"/>
      <c r="L22" s="51"/>
      <c r="M22" s="51"/>
      <c r="N22" s="193"/>
      <c r="O22" s="351"/>
      <c r="P22" s="351"/>
      <c r="Q22" s="347"/>
    </row>
    <row r="23" spans="2:53" ht="15">
      <c r="B23" s="347"/>
      <c r="C23" s="348"/>
      <c r="D23" s="196" t="s">
        <v>2</v>
      </c>
      <c r="E23" s="350"/>
      <c r="F23" s="203"/>
      <c r="G23" s="196" t="s">
        <v>11</v>
      </c>
      <c r="H23" s="192">
        <f>+H19+H21</f>
        <v>688126666</v>
      </c>
      <c r="I23" s="51"/>
      <c r="J23" s="51"/>
      <c r="K23" s="53"/>
      <c r="L23" s="51"/>
      <c r="M23" s="51"/>
      <c r="N23" s="52"/>
      <c r="O23" s="351"/>
      <c r="P23" s="351"/>
      <c r="Q23" s="347"/>
    </row>
    <row r="24" spans="2:53">
      <c r="D24" s="54"/>
      <c r="H24" s="55"/>
      <c r="I24" s="56"/>
      <c r="J24" s="38"/>
      <c r="K24" s="38"/>
      <c r="L24" s="38"/>
      <c r="M24" s="57"/>
      <c r="N24" s="57"/>
      <c r="O24" s="56"/>
      <c r="P24" s="58"/>
      <c r="Q24" s="59"/>
      <c r="R24" s="58"/>
    </row>
    <row r="25" spans="2:53" ht="15">
      <c r="B25" s="342" t="s">
        <v>10</v>
      </c>
      <c r="C25" s="342"/>
      <c r="D25" s="343" t="s">
        <v>9</v>
      </c>
      <c r="E25" s="343"/>
      <c r="F25" s="343"/>
      <c r="G25" s="343"/>
      <c r="H25" s="343"/>
      <c r="I25" s="343"/>
      <c r="J25" s="60" t="s">
        <v>8</v>
      </c>
      <c r="K25" s="343" t="s">
        <v>7</v>
      </c>
      <c r="L25" s="343"/>
      <c r="M25" s="462" t="s">
        <v>138</v>
      </c>
      <c r="N25" s="344"/>
      <c r="O25" s="344"/>
      <c r="P25" s="344"/>
      <c r="Q25" s="344"/>
    </row>
    <row r="26" spans="2:53" ht="26.25" customHeight="1">
      <c r="B26" s="393" t="s">
        <v>220</v>
      </c>
      <c r="C26" s="395"/>
      <c r="D26" s="393" t="s">
        <v>292</v>
      </c>
      <c r="E26" s="394"/>
      <c r="F26" s="394"/>
      <c r="G26" s="394"/>
      <c r="H26" s="394"/>
      <c r="I26" s="395"/>
      <c r="J26" s="371" t="s">
        <v>145</v>
      </c>
      <c r="K26" s="206" t="s">
        <v>3</v>
      </c>
      <c r="L26" s="194">
        <v>300</v>
      </c>
      <c r="M26" s="340" t="s">
        <v>142</v>
      </c>
      <c r="N26" s="340"/>
      <c r="O26" s="340"/>
      <c r="P26" s="340"/>
      <c r="Q26" s="340"/>
    </row>
    <row r="27" spans="2:53" ht="18" customHeight="1">
      <c r="B27" s="399"/>
      <c r="C27" s="401"/>
      <c r="D27" s="399"/>
      <c r="E27" s="400"/>
      <c r="F27" s="400"/>
      <c r="G27" s="400"/>
      <c r="H27" s="400"/>
      <c r="I27" s="401"/>
      <c r="J27" s="371"/>
      <c r="K27" s="206" t="s">
        <v>2</v>
      </c>
      <c r="L27" s="83"/>
      <c r="M27" s="340"/>
      <c r="N27" s="340"/>
      <c r="O27" s="340"/>
      <c r="P27" s="340"/>
      <c r="Q27" s="340"/>
    </row>
    <row r="28" spans="2:53" ht="15" customHeight="1">
      <c r="B28" s="393" t="s">
        <v>310</v>
      </c>
      <c r="C28" s="394"/>
      <c r="D28" s="394"/>
      <c r="E28" s="394"/>
      <c r="F28" s="394"/>
      <c r="G28" s="394"/>
      <c r="H28" s="394"/>
      <c r="I28" s="394"/>
      <c r="J28" s="394"/>
      <c r="K28" s="394"/>
      <c r="L28" s="395"/>
      <c r="M28" s="341" t="s">
        <v>0</v>
      </c>
      <c r="N28" s="341"/>
      <c r="O28" s="341"/>
      <c r="P28" s="341"/>
      <c r="Q28" s="341"/>
    </row>
    <row r="29" spans="2:53" ht="29.25" customHeight="1">
      <c r="B29" s="399"/>
      <c r="C29" s="400"/>
      <c r="D29" s="400"/>
      <c r="E29" s="400"/>
      <c r="F29" s="400"/>
      <c r="G29" s="400"/>
      <c r="H29" s="400"/>
      <c r="I29" s="400"/>
      <c r="J29" s="400"/>
      <c r="K29" s="400"/>
      <c r="L29" s="401"/>
      <c r="M29" s="341"/>
      <c r="N29" s="341"/>
      <c r="O29" s="341"/>
      <c r="P29" s="341"/>
      <c r="Q29" s="341"/>
    </row>
    <row r="30" spans="2:53">
      <c r="M30" s="63"/>
      <c r="N30" s="63"/>
    </row>
    <row r="31" spans="2:53">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row>
    <row r="32" spans="2:53">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row>
    <row r="33" spans="18:53">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row>
    <row r="34" spans="18:53">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row>
    <row r="35" spans="18:53">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row>
    <row r="36" spans="18:53">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row>
    <row r="37" spans="18:53">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row>
    <row r="38" spans="18:53">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row>
    <row r="39" spans="18:53">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row>
    <row r="40" spans="18:53">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row>
    <row r="41" spans="18:53">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row>
    <row r="42" spans="18:53">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row>
    <row r="43" spans="18:53">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row>
    <row r="44" spans="18:53">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row>
    <row r="45" spans="18:53">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row>
    <row r="46" spans="18:53">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row>
    <row r="47" spans="18:53">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row>
    <row r="48" spans="18:53">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row>
    <row r="49" spans="18:53">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row>
    <row r="50" spans="18:53">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row>
    <row r="51" spans="18:53">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row>
    <row r="52" spans="18:53">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row>
    <row r="53" spans="18:53">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row>
    <row r="54" spans="18:53">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row>
    <row r="55" spans="18:53">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row>
    <row r="56" spans="18:53">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row>
    <row r="57" spans="18:53">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row>
    <row r="58" spans="18:53">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row>
    <row r="59" spans="18:53">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row>
    <row r="60" spans="18:53">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row>
    <row r="61" spans="18:53">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row>
    <row r="62" spans="18:53">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row>
    <row r="63" spans="18:53">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row>
  </sheetData>
  <mergeCells count="82">
    <mergeCell ref="B28:L29"/>
    <mergeCell ref="M28:Q29"/>
    <mergeCell ref="B25:C25"/>
    <mergeCell ref="D25:I25"/>
    <mergeCell ref="K25:L25"/>
    <mergeCell ref="M25:Q25"/>
    <mergeCell ref="B26:C27"/>
    <mergeCell ref="D26:I27"/>
    <mergeCell ref="J26:J27"/>
    <mergeCell ref="M26:Q27"/>
    <mergeCell ref="B22:B23"/>
    <mergeCell ref="C22:C23"/>
    <mergeCell ref="E22:E23"/>
    <mergeCell ref="O22:O23"/>
    <mergeCell ref="P22:P23"/>
    <mergeCell ref="Q22:Q23"/>
    <mergeCell ref="P18:P19"/>
    <mergeCell ref="Q18:Q19"/>
    <mergeCell ref="U18:V18"/>
    <mergeCell ref="C20:C21"/>
    <mergeCell ref="E20:E21"/>
    <mergeCell ref="M20:M21"/>
    <mergeCell ref="N20:N21"/>
    <mergeCell ref="O20:O21"/>
    <mergeCell ref="P20:P21"/>
    <mergeCell ref="Q20:Q21"/>
    <mergeCell ref="O18:O19"/>
    <mergeCell ref="B18:B21"/>
    <mergeCell ref="C18:C19"/>
    <mergeCell ref="E18:E19"/>
    <mergeCell ref="M18:M19"/>
    <mergeCell ref="N18:N19"/>
    <mergeCell ref="M15:N16"/>
    <mergeCell ref="O15:Q15"/>
    <mergeCell ref="U15:V15"/>
    <mergeCell ref="O16:O17"/>
    <mergeCell ref="P16:P17"/>
    <mergeCell ref="Q16:Q17"/>
    <mergeCell ref="U16:V16"/>
    <mergeCell ref="U17:V17"/>
    <mergeCell ref="G15:G17"/>
    <mergeCell ref="U12:W12"/>
    <mergeCell ref="B13:C13"/>
    <mergeCell ref="D13:I13"/>
    <mergeCell ref="N13:P13"/>
    <mergeCell ref="U13:W13"/>
    <mergeCell ref="D14:I14"/>
    <mergeCell ref="N14:P14"/>
    <mergeCell ref="U14:V14"/>
    <mergeCell ref="B15:B17"/>
    <mergeCell ref="C15:C17"/>
    <mergeCell ref="D15:D17"/>
    <mergeCell ref="E15:E17"/>
    <mergeCell ref="F15:F17"/>
    <mergeCell ref="H15:H17"/>
    <mergeCell ref="I15:L16"/>
    <mergeCell ref="T9:X9"/>
    <mergeCell ref="B10:C10"/>
    <mergeCell ref="D10:I10"/>
    <mergeCell ref="N10:P10"/>
    <mergeCell ref="B11:C11"/>
    <mergeCell ref="D11:I11"/>
    <mergeCell ref="N11:P11"/>
    <mergeCell ref="U11:W11"/>
    <mergeCell ref="C6:Q6"/>
    <mergeCell ref="D7:Q7"/>
    <mergeCell ref="D8:Q8"/>
    <mergeCell ref="B9:C9"/>
    <mergeCell ref="D9:I9"/>
    <mergeCell ref="J9:L14"/>
    <mergeCell ref="M9:Q9"/>
    <mergeCell ref="B12:C12"/>
    <mergeCell ref="D12:I12"/>
    <mergeCell ref="N12:P12"/>
    <mergeCell ref="B2:C5"/>
    <mergeCell ref="D2:K3"/>
    <mergeCell ref="L2:O2"/>
    <mergeCell ref="P2:Q5"/>
    <mergeCell ref="L3:O3"/>
    <mergeCell ref="D4:K5"/>
    <mergeCell ref="L4:O4"/>
    <mergeCell ref="L5:O5"/>
  </mergeCell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A78"/>
  <sheetViews>
    <sheetView zoomScale="80" zoomScaleNormal="80" workbookViewId="0">
      <selection activeCell="E47" sqref="E47"/>
    </sheetView>
  </sheetViews>
  <sheetFormatPr baseColWidth="10" defaultColWidth="12.42578125" defaultRowHeight="14.25"/>
  <cols>
    <col min="1" max="1" width="5.140625" style="24" customWidth="1"/>
    <col min="2" max="2" width="53.7109375" style="24" customWidth="1"/>
    <col min="3" max="3" width="86.7109375" style="24" customWidth="1"/>
    <col min="4" max="4" width="16.7109375" style="24" customWidth="1"/>
    <col min="5" max="5" width="41.7109375" style="24" customWidth="1"/>
    <col min="6" max="6" width="16.7109375" style="24" customWidth="1"/>
    <col min="7" max="7" width="18" style="24" customWidth="1"/>
    <col min="8" max="8" width="22.7109375" style="24" customWidth="1"/>
    <col min="9" max="9" width="17.85546875" style="24" bestFit="1" customWidth="1"/>
    <col min="10" max="10" width="20.7109375" style="24" customWidth="1"/>
    <col min="11" max="11" width="13.42578125" style="24" customWidth="1"/>
    <col min="12" max="12" width="19" style="24" customWidth="1"/>
    <col min="13" max="13" width="14.7109375" style="25" customWidth="1"/>
    <col min="14" max="14" width="21.140625" style="25" customWidth="1"/>
    <col min="15" max="17" width="16.7109375" style="24" customWidth="1"/>
    <col min="18" max="18" width="16.42578125" style="24" customWidth="1"/>
    <col min="19" max="19" width="12.42578125" style="24"/>
    <col min="20" max="20" width="14.42578125" style="24" customWidth="1"/>
    <col min="21" max="21" width="18.42578125" style="24" customWidth="1"/>
    <col min="22" max="22" width="33.7109375" style="24" customWidth="1"/>
    <col min="23" max="23" width="12.42578125" style="24" hidden="1" customWidth="1"/>
    <col min="24" max="24" width="24.28515625" style="24" customWidth="1"/>
    <col min="25" max="25" width="22.42578125" style="24" customWidth="1"/>
    <col min="26" max="27" width="12.42578125" style="24"/>
    <col min="28" max="28" width="16.7109375" style="24" customWidth="1"/>
    <col min="29" max="29" width="12.42578125" style="24"/>
    <col min="30" max="30" width="30.140625" style="24" customWidth="1"/>
    <col min="31" max="31" width="15.42578125" style="24" customWidth="1"/>
    <col min="32" max="32" width="15.7109375" style="24" customWidth="1"/>
    <col min="33" max="33" width="24.42578125" style="24" customWidth="1"/>
    <col min="34" max="34" width="17.140625" style="24" customWidth="1"/>
    <col min="35" max="16384" width="12.42578125" style="24"/>
  </cols>
  <sheetData>
    <row r="1" spans="2:28" ht="22.5" customHeight="1"/>
    <row r="2" spans="2:28" ht="37.5" customHeight="1">
      <c r="B2" s="347"/>
      <c r="C2" s="347"/>
      <c r="D2" s="411" t="s">
        <v>265</v>
      </c>
      <c r="E2" s="412"/>
      <c r="F2" s="412"/>
      <c r="G2" s="412"/>
      <c r="H2" s="412"/>
      <c r="I2" s="412"/>
      <c r="J2" s="412"/>
      <c r="K2" s="413"/>
      <c r="L2" s="389" t="s">
        <v>266</v>
      </c>
      <c r="M2" s="390"/>
      <c r="N2" s="390"/>
      <c r="O2" s="391"/>
      <c r="P2" s="420"/>
      <c r="Q2" s="421"/>
      <c r="R2" s="26"/>
    </row>
    <row r="3" spans="2:28" ht="37.5" customHeight="1">
      <c r="B3" s="347"/>
      <c r="C3" s="347"/>
      <c r="D3" s="414"/>
      <c r="E3" s="415"/>
      <c r="F3" s="415"/>
      <c r="G3" s="415"/>
      <c r="H3" s="415"/>
      <c r="I3" s="415"/>
      <c r="J3" s="415"/>
      <c r="K3" s="416"/>
      <c r="L3" s="389" t="s">
        <v>267</v>
      </c>
      <c r="M3" s="390"/>
      <c r="N3" s="390"/>
      <c r="O3" s="391"/>
      <c r="P3" s="422"/>
      <c r="Q3" s="423"/>
      <c r="R3" s="26"/>
    </row>
    <row r="4" spans="2:28" ht="33" customHeight="1">
      <c r="B4" s="347"/>
      <c r="C4" s="347"/>
      <c r="D4" s="411" t="s">
        <v>268</v>
      </c>
      <c r="E4" s="412"/>
      <c r="F4" s="412"/>
      <c r="G4" s="412"/>
      <c r="H4" s="412"/>
      <c r="I4" s="412"/>
      <c r="J4" s="412"/>
      <c r="K4" s="413"/>
      <c r="L4" s="389" t="s">
        <v>269</v>
      </c>
      <c r="M4" s="390"/>
      <c r="N4" s="390"/>
      <c r="O4" s="391"/>
      <c r="P4" s="422"/>
      <c r="Q4" s="423"/>
      <c r="R4" s="26"/>
    </row>
    <row r="5" spans="2:28" ht="38.25" customHeight="1">
      <c r="B5" s="347"/>
      <c r="C5" s="347"/>
      <c r="D5" s="414"/>
      <c r="E5" s="415"/>
      <c r="F5" s="415"/>
      <c r="G5" s="415"/>
      <c r="H5" s="415"/>
      <c r="I5" s="415"/>
      <c r="J5" s="415"/>
      <c r="K5" s="416"/>
      <c r="L5" s="389" t="s">
        <v>270</v>
      </c>
      <c r="M5" s="390"/>
      <c r="N5" s="390"/>
      <c r="O5" s="391"/>
      <c r="P5" s="424"/>
      <c r="Q5" s="425"/>
      <c r="R5" s="26"/>
    </row>
    <row r="6" spans="2:28" ht="23.25" customHeight="1">
      <c r="C6" s="388"/>
      <c r="D6" s="388"/>
      <c r="E6" s="388"/>
      <c r="F6" s="388"/>
      <c r="G6" s="388"/>
      <c r="H6" s="388"/>
      <c r="I6" s="388"/>
      <c r="J6" s="388"/>
      <c r="K6" s="388"/>
      <c r="L6" s="388"/>
      <c r="M6" s="388"/>
      <c r="N6" s="388"/>
      <c r="O6" s="388"/>
      <c r="P6" s="388"/>
      <c r="Q6" s="388"/>
      <c r="R6" s="26"/>
    </row>
    <row r="7" spans="2:28" ht="15">
      <c r="B7" s="8" t="s">
        <v>62</v>
      </c>
      <c r="C7" s="8" t="s">
        <v>154</v>
      </c>
      <c r="D7" s="375" t="s">
        <v>221</v>
      </c>
      <c r="E7" s="382"/>
      <c r="F7" s="382"/>
      <c r="G7" s="382"/>
      <c r="H7" s="382"/>
      <c r="I7" s="382"/>
      <c r="J7" s="382"/>
      <c r="K7" s="382"/>
      <c r="L7" s="382"/>
      <c r="M7" s="382"/>
      <c r="N7" s="382"/>
      <c r="O7" s="382"/>
      <c r="P7" s="382"/>
      <c r="Q7" s="376"/>
      <c r="R7" s="26"/>
    </row>
    <row r="8" spans="2:28" ht="15">
      <c r="B8" s="8" t="s">
        <v>59</v>
      </c>
      <c r="C8" s="85" t="s">
        <v>222</v>
      </c>
      <c r="D8" s="778" t="s">
        <v>274</v>
      </c>
      <c r="E8" s="778"/>
      <c r="F8" s="778"/>
      <c r="G8" s="778"/>
      <c r="H8" s="778"/>
      <c r="I8" s="778"/>
      <c r="J8" s="778"/>
      <c r="K8" s="778"/>
      <c r="L8" s="778"/>
      <c r="M8" s="778"/>
      <c r="N8" s="778"/>
      <c r="O8" s="778"/>
      <c r="P8" s="778"/>
      <c r="Q8" s="778"/>
    </row>
    <row r="9" spans="2:28" ht="15">
      <c r="B9" s="375" t="s">
        <v>223</v>
      </c>
      <c r="C9" s="376"/>
      <c r="D9" s="382" t="s">
        <v>56</v>
      </c>
      <c r="E9" s="382"/>
      <c r="F9" s="382"/>
      <c r="G9" s="382"/>
      <c r="H9" s="382"/>
      <c r="I9" s="376"/>
      <c r="J9" s="393" t="s">
        <v>275</v>
      </c>
      <c r="K9" s="394"/>
      <c r="L9" s="395"/>
      <c r="M9" s="402" t="s">
        <v>55</v>
      </c>
      <c r="N9" s="403"/>
      <c r="O9" s="403"/>
      <c r="P9" s="403"/>
      <c r="Q9" s="404"/>
      <c r="R9" s="29"/>
      <c r="T9" s="374"/>
      <c r="U9" s="374"/>
      <c r="V9" s="374"/>
      <c r="W9" s="374"/>
      <c r="X9" s="374"/>
    </row>
    <row r="10" spans="2:28" ht="15">
      <c r="B10" s="375" t="s">
        <v>224</v>
      </c>
      <c r="C10" s="376"/>
      <c r="D10" s="382" t="s">
        <v>53</v>
      </c>
      <c r="E10" s="382"/>
      <c r="F10" s="382"/>
      <c r="G10" s="382"/>
      <c r="H10" s="382"/>
      <c r="I10" s="376"/>
      <c r="J10" s="396"/>
      <c r="K10" s="397"/>
      <c r="L10" s="398"/>
      <c r="M10" s="107" t="s">
        <v>52</v>
      </c>
      <c r="N10" s="379" t="s">
        <v>51</v>
      </c>
      <c r="O10" s="379"/>
      <c r="P10" s="379"/>
      <c r="Q10" s="107" t="s">
        <v>50</v>
      </c>
      <c r="R10" s="29"/>
      <c r="T10" s="106"/>
      <c r="U10" s="106"/>
      <c r="V10" s="106"/>
      <c r="W10" s="106"/>
      <c r="X10" s="106"/>
    </row>
    <row r="11" spans="2:28" ht="15">
      <c r="B11" s="380" t="s">
        <v>225</v>
      </c>
      <c r="C11" s="381"/>
      <c r="D11" s="776" t="s">
        <v>109</v>
      </c>
      <c r="E11" s="776"/>
      <c r="F11" s="776"/>
      <c r="G11" s="776"/>
      <c r="H11" s="776"/>
      <c r="I11" s="381"/>
      <c r="J11" s="396"/>
      <c r="K11" s="397"/>
      <c r="L11" s="398"/>
      <c r="M11" s="86"/>
      <c r="N11" s="745"/>
      <c r="O11" s="746"/>
      <c r="P11" s="747"/>
      <c r="Q11" s="87"/>
      <c r="R11" s="29"/>
      <c r="T11" s="112"/>
      <c r="U11" s="447"/>
      <c r="V11" s="447"/>
      <c r="W11" s="447"/>
      <c r="X11" s="112"/>
      <c r="Z11" s="104"/>
      <c r="AA11" s="104"/>
    </row>
    <row r="12" spans="2:28" ht="34.15" customHeight="1">
      <c r="B12" s="405" t="s">
        <v>226</v>
      </c>
      <c r="C12" s="406"/>
      <c r="D12" s="386" t="s">
        <v>227</v>
      </c>
      <c r="E12" s="386"/>
      <c r="F12" s="386"/>
      <c r="G12" s="386"/>
      <c r="H12" s="386"/>
      <c r="I12" s="387"/>
      <c r="J12" s="396"/>
      <c r="K12" s="397"/>
      <c r="L12" s="398"/>
      <c r="M12" s="88"/>
      <c r="N12" s="758"/>
      <c r="O12" s="759"/>
      <c r="P12" s="760"/>
      <c r="Q12" s="89"/>
      <c r="R12" s="29"/>
      <c r="T12" s="69"/>
      <c r="U12" s="448"/>
      <c r="V12" s="448"/>
      <c r="W12" s="448"/>
      <c r="X12" s="37"/>
      <c r="Z12" s="38"/>
      <c r="AA12" s="39"/>
      <c r="AB12" s="40"/>
    </row>
    <row r="13" spans="2:28" ht="15">
      <c r="B13" s="407" t="s">
        <v>45</v>
      </c>
      <c r="C13" s="408"/>
      <c r="D13" s="779">
        <v>2024730010041</v>
      </c>
      <c r="E13" s="409"/>
      <c r="F13" s="409"/>
      <c r="G13" s="409"/>
      <c r="H13" s="409"/>
      <c r="I13" s="410"/>
      <c r="J13" s="396"/>
      <c r="K13" s="397"/>
      <c r="L13" s="398"/>
      <c r="M13" s="41"/>
      <c r="N13" s="383"/>
      <c r="O13" s="384"/>
      <c r="P13" s="385"/>
      <c r="Q13" s="42"/>
      <c r="R13" s="29"/>
      <c r="T13" s="69"/>
      <c r="U13" s="448"/>
      <c r="V13" s="448"/>
      <c r="W13" s="448"/>
      <c r="X13" s="37"/>
      <c r="Z13" s="38"/>
      <c r="AA13" s="39"/>
      <c r="AB13" s="40"/>
    </row>
    <row r="14" spans="2:28" ht="57" customHeight="1">
      <c r="B14" s="8" t="s">
        <v>88</v>
      </c>
      <c r="C14" s="102" t="s">
        <v>228</v>
      </c>
      <c r="D14" s="339" t="s">
        <v>276</v>
      </c>
      <c r="E14" s="339"/>
      <c r="F14" s="339"/>
      <c r="G14" s="339"/>
      <c r="H14" s="339"/>
      <c r="I14" s="339"/>
      <c r="J14" s="399"/>
      <c r="K14" s="400"/>
      <c r="L14" s="401"/>
      <c r="M14" s="45"/>
      <c r="N14" s="383"/>
      <c r="O14" s="384"/>
      <c r="P14" s="385"/>
      <c r="Q14" s="46"/>
      <c r="R14" s="29"/>
      <c r="T14" s="71"/>
      <c r="U14" s="448"/>
      <c r="V14" s="448"/>
      <c r="W14" s="111"/>
      <c r="X14" s="37"/>
      <c r="Y14" s="47"/>
      <c r="Z14" s="38"/>
      <c r="AA14" s="39"/>
      <c r="AB14" s="40"/>
    </row>
    <row r="15" spans="2:28" ht="28.5" customHeight="1">
      <c r="B15" s="360" t="s">
        <v>42</v>
      </c>
      <c r="C15" s="373" t="s">
        <v>41</v>
      </c>
      <c r="D15" s="371" t="s">
        <v>255</v>
      </c>
      <c r="E15" s="371" t="s">
        <v>40</v>
      </c>
      <c r="F15" s="371" t="s">
        <v>39</v>
      </c>
      <c r="G15" s="451" t="s">
        <v>258</v>
      </c>
      <c r="H15" s="371" t="s">
        <v>38</v>
      </c>
      <c r="I15" s="365" t="s">
        <v>37</v>
      </c>
      <c r="J15" s="366"/>
      <c r="K15" s="366"/>
      <c r="L15" s="367"/>
      <c r="M15" s="371" t="s">
        <v>36</v>
      </c>
      <c r="N15" s="371"/>
      <c r="O15" s="372" t="s">
        <v>35</v>
      </c>
      <c r="P15" s="372"/>
      <c r="Q15" s="372"/>
      <c r="T15" s="72"/>
      <c r="U15" s="452"/>
      <c r="V15" s="452"/>
      <c r="X15" s="37"/>
      <c r="Z15" s="38"/>
      <c r="AA15" s="39"/>
      <c r="AB15" s="40"/>
    </row>
    <row r="16" spans="2:28" ht="33.75" customHeight="1">
      <c r="B16" s="363"/>
      <c r="C16" s="373"/>
      <c r="D16" s="371"/>
      <c r="E16" s="371"/>
      <c r="F16" s="371"/>
      <c r="G16" s="371"/>
      <c r="H16" s="371"/>
      <c r="I16" s="368"/>
      <c r="J16" s="369"/>
      <c r="K16" s="369"/>
      <c r="L16" s="370"/>
      <c r="M16" s="371"/>
      <c r="N16" s="371"/>
      <c r="O16" s="371" t="s">
        <v>34</v>
      </c>
      <c r="P16" s="371" t="s">
        <v>33</v>
      </c>
      <c r="Q16" s="373" t="s">
        <v>32</v>
      </c>
      <c r="T16" s="47"/>
      <c r="U16" s="452"/>
      <c r="V16" s="452"/>
      <c r="X16" s="39"/>
      <c r="Z16" s="38"/>
      <c r="AA16" s="39"/>
      <c r="AB16" s="40"/>
    </row>
    <row r="17" spans="2:28" ht="39.75" customHeight="1">
      <c r="B17" s="364"/>
      <c r="C17" s="373"/>
      <c r="D17" s="360"/>
      <c r="E17" s="360"/>
      <c r="F17" s="360"/>
      <c r="G17" s="371"/>
      <c r="H17" s="371"/>
      <c r="I17" s="20" t="s">
        <v>31</v>
      </c>
      <c r="J17" s="20" t="s">
        <v>30</v>
      </c>
      <c r="K17" s="20" t="s">
        <v>29</v>
      </c>
      <c r="L17" s="48" t="s">
        <v>28</v>
      </c>
      <c r="M17" s="105" t="s">
        <v>27</v>
      </c>
      <c r="N17" s="108" t="s">
        <v>26</v>
      </c>
      <c r="O17" s="371"/>
      <c r="P17" s="371"/>
      <c r="Q17" s="373"/>
      <c r="T17" s="47"/>
      <c r="U17" s="452"/>
      <c r="V17" s="452"/>
      <c r="X17" s="39"/>
      <c r="Z17" s="38"/>
      <c r="AA17" s="39"/>
      <c r="AB17" s="40"/>
    </row>
    <row r="18" spans="2:28" ht="15">
      <c r="B18" s="786" t="s">
        <v>229</v>
      </c>
      <c r="C18" s="784" t="s">
        <v>230</v>
      </c>
      <c r="D18" s="20" t="s">
        <v>21</v>
      </c>
      <c r="E18" s="780" t="s">
        <v>231</v>
      </c>
      <c r="F18" s="21">
        <v>1</v>
      </c>
      <c r="G18" s="20" t="s">
        <v>21</v>
      </c>
      <c r="H18" s="22">
        <v>2200000000</v>
      </c>
      <c r="I18" s="90">
        <v>988542012</v>
      </c>
      <c r="J18" s="90"/>
      <c r="K18" s="91"/>
      <c r="L18" s="90">
        <f>968481109+242976879</f>
        <v>1211457988</v>
      </c>
      <c r="M18" s="74">
        <v>45516</v>
      </c>
      <c r="N18" s="74">
        <v>45657</v>
      </c>
      <c r="O18" s="458">
        <f>+F19/F18</f>
        <v>1</v>
      </c>
      <c r="P18" s="458">
        <f>+H19/H18</f>
        <v>0.59545226363636361</v>
      </c>
      <c r="Q18" s="459">
        <f>+(O18*O18)/P18</f>
        <v>1.6793957485241662</v>
      </c>
      <c r="T18" s="47"/>
      <c r="U18" s="452"/>
      <c r="V18" s="452"/>
      <c r="X18" s="75"/>
      <c r="Z18" s="38"/>
      <c r="AA18" s="39"/>
      <c r="AB18" s="40"/>
    </row>
    <row r="19" spans="2:28" ht="15">
      <c r="B19" s="786"/>
      <c r="C19" s="784"/>
      <c r="D19" s="20" t="s">
        <v>2</v>
      </c>
      <c r="E19" s="781"/>
      <c r="F19" s="21">
        <v>1</v>
      </c>
      <c r="G19" s="20" t="s">
        <v>11</v>
      </c>
      <c r="H19" s="22">
        <v>1309994980</v>
      </c>
      <c r="I19" s="92"/>
      <c r="J19" s="90"/>
      <c r="K19" s="91"/>
      <c r="L19" s="90"/>
      <c r="M19" s="74"/>
      <c r="N19" s="74"/>
      <c r="O19" s="458"/>
      <c r="P19" s="458"/>
      <c r="Q19" s="459"/>
      <c r="T19" s="47"/>
      <c r="U19" s="110"/>
      <c r="V19" s="110"/>
      <c r="X19" s="75"/>
      <c r="Z19" s="38"/>
      <c r="AA19" s="39"/>
      <c r="AB19" s="40"/>
    </row>
    <row r="20" spans="2:28" ht="15">
      <c r="B20" s="786" t="s">
        <v>232</v>
      </c>
      <c r="C20" s="787" t="s">
        <v>233</v>
      </c>
      <c r="D20" s="20" t="s">
        <v>3</v>
      </c>
      <c r="E20" s="780" t="s">
        <v>234</v>
      </c>
      <c r="F20" s="21">
        <v>25</v>
      </c>
      <c r="G20" s="20" t="s">
        <v>3</v>
      </c>
      <c r="H20" s="23">
        <v>8400000</v>
      </c>
      <c r="I20" s="90">
        <v>8400000</v>
      </c>
      <c r="J20" s="90"/>
      <c r="K20" s="91"/>
      <c r="L20" s="90"/>
      <c r="M20" s="74">
        <v>45516</v>
      </c>
      <c r="N20" s="74">
        <v>45657</v>
      </c>
      <c r="O20" s="458">
        <f t="shared" ref="O20" si="0">+F21/F20</f>
        <v>1</v>
      </c>
      <c r="P20" s="458">
        <f>+H21/H20</f>
        <v>1</v>
      </c>
      <c r="Q20" s="459">
        <f t="shared" ref="Q20" si="1">+(O20*O20)/P20</f>
        <v>1</v>
      </c>
      <c r="X20" s="78"/>
    </row>
    <row r="21" spans="2:28" ht="16.149999999999999" customHeight="1">
      <c r="B21" s="786"/>
      <c r="C21" s="787"/>
      <c r="D21" s="20" t="s">
        <v>2</v>
      </c>
      <c r="E21" s="782"/>
      <c r="F21" s="21">
        <v>25</v>
      </c>
      <c r="G21" s="20" t="s">
        <v>11</v>
      </c>
      <c r="H21" s="23">
        <v>8400000</v>
      </c>
      <c r="I21" s="90"/>
      <c r="J21" s="90"/>
      <c r="K21" s="91"/>
      <c r="L21" s="90"/>
      <c r="M21" s="51"/>
      <c r="N21" s="52"/>
      <c r="O21" s="458"/>
      <c r="P21" s="458"/>
      <c r="Q21" s="459"/>
      <c r="AB21" s="40"/>
    </row>
    <row r="22" spans="2:28" ht="15">
      <c r="B22" s="786"/>
      <c r="C22" s="787" t="s">
        <v>235</v>
      </c>
      <c r="D22" s="20" t="s">
        <v>3</v>
      </c>
      <c r="E22" s="780" t="s">
        <v>236</v>
      </c>
      <c r="F22" s="21">
        <v>25</v>
      </c>
      <c r="G22" s="20" t="s">
        <v>3</v>
      </c>
      <c r="H22" s="23">
        <v>2200000</v>
      </c>
      <c r="I22" s="90">
        <v>2200000</v>
      </c>
      <c r="J22" s="90"/>
      <c r="K22" s="91"/>
      <c r="L22" s="90"/>
      <c r="M22" s="74">
        <v>45516</v>
      </c>
      <c r="N22" s="74">
        <v>45657</v>
      </c>
      <c r="O22" s="458">
        <f t="shared" ref="O22" si="2">+F23/F22</f>
        <v>1</v>
      </c>
      <c r="P22" s="458">
        <f t="shared" ref="P22" si="3">+H23/H22</f>
        <v>1</v>
      </c>
      <c r="Q22" s="459">
        <f t="shared" ref="Q22" si="4">+(O22*O22)/P22</f>
        <v>1</v>
      </c>
    </row>
    <row r="23" spans="2:28" ht="16.149999999999999" customHeight="1">
      <c r="B23" s="786"/>
      <c r="C23" s="787"/>
      <c r="D23" s="20" t="s">
        <v>2</v>
      </c>
      <c r="E23" s="782"/>
      <c r="F23" s="21">
        <v>25</v>
      </c>
      <c r="G23" s="20" t="s">
        <v>11</v>
      </c>
      <c r="H23" s="23">
        <v>2200000</v>
      </c>
      <c r="I23" s="90"/>
      <c r="J23" s="90"/>
      <c r="K23" s="91"/>
      <c r="L23" s="90"/>
      <c r="M23" s="51"/>
      <c r="N23" s="52"/>
      <c r="O23" s="458"/>
      <c r="P23" s="458"/>
      <c r="Q23" s="459"/>
    </row>
    <row r="24" spans="2:28" ht="15">
      <c r="B24" s="780" t="s">
        <v>237</v>
      </c>
      <c r="C24" s="783" t="s">
        <v>238</v>
      </c>
      <c r="D24" s="20" t="s">
        <v>3</v>
      </c>
      <c r="E24" s="780" t="s">
        <v>239</v>
      </c>
      <c r="F24" s="21">
        <v>300</v>
      </c>
      <c r="G24" s="20" t="s">
        <v>3</v>
      </c>
      <c r="H24" s="23">
        <f>17533333+6000000+8520000</f>
        <v>32053333</v>
      </c>
      <c r="I24" s="23">
        <f>17533333+6000000+8520000</f>
        <v>32053333</v>
      </c>
      <c r="J24" s="33"/>
      <c r="K24" s="33"/>
      <c r="L24" s="93"/>
      <c r="M24" s="74">
        <v>45516</v>
      </c>
      <c r="N24" s="74">
        <v>45657</v>
      </c>
      <c r="O24" s="458">
        <f t="shared" ref="O24" si="5">+F25/F24</f>
        <v>1</v>
      </c>
      <c r="P24" s="458">
        <f t="shared" ref="P24" si="6">+H25/H24</f>
        <v>0.68989184369687861</v>
      </c>
      <c r="Q24" s="459">
        <f>+(O24*O24)/P24</f>
        <v>1.4495025693322665</v>
      </c>
    </row>
    <row r="25" spans="2:28" ht="16.149999999999999" customHeight="1">
      <c r="B25" s="781"/>
      <c r="C25" s="784"/>
      <c r="D25" s="20" t="s">
        <v>2</v>
      </c>
      <c r="E25" s="782"/>
      <c r="F25" s="21">
        <v>300</v>
      </c>
      <c r="G25" s="20" t="s">
        <v>11</v>
      </c>
      <c r="H25" s="23">
        <v>22113333</v>
      </c>
      <c r="I25" s="33"/>
      <c r="J25" s="90"/>
      <c r="K25" s="91"/>
      <c r="L25" s="90"/>
      <c r="M25" s="51"/>
      <c r="N25" s="52"/>
      <c r="O25" s="458"/>
      <c r="P25" s="458"/>
      <c r="Q25" s="459"/>
    </row>
    <row r="26" spans="2:28" ht="15">
      <c r="B26" s="781"/>
      <c r="C26" s="785" t="s">
        <v>240</v>
      </c>
      <c r="D26" s="20" t="s">
        <v>3</v>
      </c>
      <c r="E26" s="780" t="s">
        <v>241</v>
      </c>
      <c r="F26" s="21">
        <v>1100</v>
      </c>
      <c r="G26" s="20" t="s">
        <v>3</v>
      </c>
      <c r="H26" s="23">
        <v>10400000</v>
      </c>
      <c r="I26" s="23">
        <v>10400000</v>
      </c>
      <c r="J26" s="90"/>
      <c r="K26" s="91"/>
      <c r="L26" s="90"/>
      <c r="M26" s="74">
        <v>45516</v>
      </c>
      <c r="N26" s="74">
        <v>45657</v>
      </c>
      <c r="O26" s="458">
        <f>+F27/F26</f>
        <v>1</v>
      </c>
      <c r="P26" s="458">
        <f t="shared" ref="P26" si="7">+H27/H26</f>
        <v>1</v>
      </c>
      <c r="Q26" s="459">
        <f t="shared" ref="Q26" si="8">+(O26*O26)/P26</f>
        <v>1</v>
      </c>
    </row>
    <row r="27" spans="2:28" ht="16.149999999999999" customHeight="1">
      <c r="B27" s="781"/>
      <c r="C27" s="784"/>
      <c r="D27" s="20" t="s">
        <v>2</v>
      </c>
      <c r="E27" s="782"/>
      <c r="F27" s="21">
        <v>1100</v>
      </c>
      <c r="G27" s="20" t="s">
        <v>11</v>
      </c>
      <c r="H27" s="23">
        <v>10400000</v>
      </c>
      <c r="I27" s="90"/>
      <c r="J27" s="90"/>
      <c r="K27" s="91"/>
      <c r="L27" s="90"/>
      <c r="M27" s="51"/>
      <c r="N27" s="52"/>
      <c r="O27" s="458"/>
      <c r="P27" s="458"/>
      <c r="Q27" s="459"/>
    </row>
    <row r="28" spans="2:28" ht="15">
      <c r="B28" s="781"/>
      <c r="C28" s="783" t="s">
        <v>242</v>
      </c>
      <c r="D28" s="20" t="s">
        <v>3</v>
      </c>
      <c r="E28" s="780" t="s">
        <v>243</v>
      </c>
      <c r="F28" s="21">
        <v>50</v>
      </c>
      <c r="G28" s="20" t="s">
        <v>3</v>
      </c>
      <c r="H28" s="23">
        <v>4900000</v>
      </c>
      <c r="I28" s="23">
        <v>4900000</v>
      </c>
      <c r="J28" s="90"/>
      <c r="K28" s="91"/>
      <c r="L28" s="93"/>
      <c r="M28" s="74">
        <v>45516</v>
      </c>
      <c r="N28" s="74">
        <v>45657</v>
      </c>
      <c r="O28" s="458">
        <f t="shared" ref="O28" si="9">+F29/F28</f>
        <v>1</v>
      </c>
      <c r="P28" s="458">
        <f t="shared" ref="P28" si="10">+H29/H28</f>
        <v>1</v>
      </c>
      <c r="Q28" s="459">
        <f t="shared" ref="Q28" si="11">+(O28*O28)/P28</f>
        <v>1</v>
      </c>
    </row>
    <row r="29" spans="2:28" ht="16.149999999999999" customHeight="1">
      <c r="B29" s="781"/>
      <c r="C29" s="784"/>
      <c r="D29" s="20" t="s">
        <v>2</v>
      </c>
      <c r="E29" s="782"/>
      <c r="F29" s="21">
        <v>50</v>
      </c>
      <c r="G29" s="20" t="s">
        <v>11</v>
      </c>
      <c r="H29" s="23">
        <v>4900000</v>
      </c>
      <c r="I29" s="90"/>
      <c r="J29" s="90"/>
      <c r="K29" s="91"/>
      <c r="L29" s="90"/>
      <c r="M29" s="51"/>
      <c r="N29" s="52"/>
      <c r="O29" s="458"/>
      <c r="P29" s="458"/>
      <c r="Q29" s="459"/>
    </row>
    <row r="30" spans="2:28" ht="15">
      <c r="B30" s="781"/>
      <c r="C30" s="785" t="s">
        <v>244</v>
      </c>
      <c r="D30" s="20" t="s">
        <v>3</v>
      </c>
      <c r="E30" s="780" t="s">
        <v>245</v>
      </c>
      <c r="F30" s="21">
        <v>1</v>
      </c>
      <c r="G30" s="20" t="s">
        <v>3</v>
      </c>
      <c r="H30" s="23">
        <v>37200000</v>
      </c>
      <c r="I30" s="23">
        <v>37200000</v>
      </c>
      <c r="J30" s="90"/>
      <c r="K30" s="91"/>
      <c r="L30" s="90"/>
      <c r="M30" s="74">
        <v>45516</v>
      </c>
      <c r="N30" s="74">
        <v>45657</v>
      </c>
      <c r="O30" s="458">
        <f t="shared" ref="O30" si="12">+F31/F30</f>
        <v>1</v>
      </c>
      <c r="P30" s="458">
        <f t="shared" ref="P30" si="13">+H31/H30</f>
        <v>0.11290322580645161</v>
      </c>
      <c r="Q30" s="459">
        <f>+(O30*O30)/P30</f>
        <v>8.8571428571428577</v>
      </c>
    </row>
    <row r="31" spans="2:28" ht="16.149999999999999" customHeight="1">
      <c r="B31" s="781"/>
      <c r="C31" s="784"/>
      <c r="D31" s="20" t="s">
        <v>2</v>
      </c>
      <c r="E31" s="782"/>
      <c r="F31" s="21">
        <v>1</v>
      </c>
      <c r="G31" s="20" t="s">
        <v>11</v>
      </c>
      <c r="H31" s="23">
        <v>4200000</v>
      </c>
      <c r="I31" s="90"/>
      <c r="J31" s="90"/>
      <c r="K31" s="91"/>
      <c r="L31" s="90"/>
      <c r="M31" s="51"/>
      <c r="N31" s="52"/>
      <c r="O31" s="458"/>
      <c r="P31" s="458"/>
      <c r="Q31" s="459"/>
    </row>
    <row r="32" spans="2:28" ht="15">
      <c r="B32" s="781"/>
      <c r="C32" s="785" t="s">
        <v>246</v>
      </c>
      <c r="D32" s="20" t="s">
        <v>3</v>
      </c>
      <c r="E32" s="780" t="s">
        <v>247</v>
      </c>
      <c r="F32" s="21">
        <v>50</v>
      </c>
      <c r="G32" s="20" t="s">
        <v>3</v>
      </c>
      <c r="H32" s="23">
        <f>3800000</f>
        <v>3800000</v>
      </c>
      <c r="I32" s="23">
        <f>3800000</f>
        <v>3800000</v>
      </c>
      <c r="J32" s="90"/>
      <c r="K32" s="91"/>
      <c r="L32" s="90"/>
      <c r="M32" s="74">
        <v>45516</v>
      </c>
      <c r="N32" s="74">
        <v>45657</v>
      </c>
      <c r="O32" s="458">
        <f t="shared" ref="O32" si="14">+F33/F32</f>
        <v>1</v>
      </c>
      <c r="P32" s="458">
        <f t="shared" ref="P32" si="15">+H33/H32</f>
        <v>1</v>
      </c>
      <c r="Q32" s="459">
        <f>+(O32*O32)/P32</f>
        <v>1</v>
      </c>
    </row>
    <row r="33" spans="2:53" ht="15">
      <c r="B33" s="782"/>
      <c r="C33" s="784"/>
      <c r="D33" s="20" t="s">
        <v>2</v>
      </c>
      <c r="E33" s="782"/>
      <c r="F33" s="21">
        <v>50</v>
      </c>
      <c r="G33" s="20" t="s">
        <v>11</v>
      </c>
      <c r="H33" s="23">
        <v>3800000</v>
      </c>
      <c r="I33" s="90"/>
      <c r="J33" s="90"/>
      <c r="K33" s="91"/>
      <c r="L33" s="90"/>
      <c r="M33" s="51"/>
      <c r="N33" s="52"/>
      <c r="O33" s="458"/>
      <c r="P33" s="458"/>
      <c r="Q33" s="459"/>
    </row>
    <row r="34" spans="2:53" ht="15">
      <c r="B34" s="786" t="s">
        <v>248</v>
      </c>
      <c r="C34" s="783" t="s">
        <v>249</v>
      </c>
      <c r="D34" s="20" t="s">
        <v>3</v>
      </c>
      <c r="E34" s="780" t="s">
        <v>250</v>
      </c>
      <c r="F34" s="21">
        <v>50</v>
      </c>
      <c r="G34" s="20" t="s">
        <v>3</v>
      </c>
      <c r="H34" s="23">
        <v>12425542</v>
      </c>
      <c r="I34" s="90">
        <v>8000000</v>
      </c>
      <c r="J34" s="90"/>
      <c r="K34" s="91"/>
      <c r="L34" s="93">
        <v>4425542</v>
      </c>
      <c r="M34" s="74">
        <v>45516</v>
      </c>
      <c r="N34" s="74">
        <v>45657</v>
      </c>
      <c r="O34" s="458">
        <f t="shared" ref="O34" si="16">+F35/F34</f>
        <v>1</v>
      </c>
      <c r="P34" s="458">
        <f t="shared" ref="P34" si="17">+H35/H34</f>
        <v>0.64383509387357107</v>
      </c>
      <c r="Q34" s="459">
        <f>+(O34*O34)/P34</f>
        <v>1.55319275</v>
      </c>
    </row>
    <row r="35" spans="2:53" ht="15">
      <c r="B35" s="786"/>
      <c r="C35" s="784"/>
      <c r="D35" s="20" t="s">
        <v>2</v>
      </c>
      <c r="E35" s="782"/>
      <c r="F35" s="21">
        <v>50</v>
      </c>
      <c r="G35" s="20" t="s">
        <v>11</v>
      </c>
      <c r="H35" s="22">
        <v>8000000</v>
      </c>
      <c r="I35" s="90"/>
      <c r="J35" s="90"/>
      <c r="K35" s="91"/>
      <c r="L35" s="90"/>
      <c r="M35" s="51"/>
      <c r="N35" s="52"/>
      <c r="O35" s="458"/>
      <c r="P35" s="458"/>
      <c r="Q35" s="459"/>
    </row>
    <row r="36" spans="2:53" ht="15">
      <c r="B36" s="347"/>
      <c r="C36" s="348" t="s">
        <v>12</v>
      </c>
      <c r="D36" s="105" t="s">
        <v>3</v>
      </c>
      <c r="E36" s="349"/>
      <c r="F36" s="17"/>
      <c r="G36" s="105" t="s">
        <v>3</v>
      </c>
      <c r="H36" s="94">
        <f>H18+H20+H22+H24+H26+H28+H30+H32+H34</f>
        <v>2311378875</v>
      </c>
      <c r="I36" s="94">
        <f>SUM(I18:I35)</f>
        <v>1095495345</v>
      </c>
      <c r="J36" s="90"/>
      <c r="K36" s="90"/>
      <c r="L36" s="90">
        <f>+L18+L34</f>
        <v>1215883530</v>
      </c>
      <c r="M36" s="51"/>
      <c r="N36" s="52"/>
      <c r="O36" s="351"/>
      <c r="P36" s="351"/>
      <c r="Q36" s="347"/>
    </row>
    <row r="37" spans="2:53" ht="15">
      <c r="B37" s="347"/>
      <c r="C37" s="348"/>
      <c r="D37" s="105" t="s">
        <v>2</v>
      </c>
      <c r="E37" s="350"/>
      <c r="F37" s="17"/>
      <c r="G37" s="105" t="s">
        <v>11</v>
      </c>
      <c r="H37" s="95">
        <f>H19+H21+H23+H25+H27+H29+H31+H33+H35</f>
        <v>1374008313</v>
      </c>
      <c r="I37" s="96"/>
      <c r="J37" s="96"/>
      <c r="K37" s="97"/>
      <c r="L37" s="90"/>
      <c r="M37" s="51"/>
      <c r="N37" s="52"/>
      <c r="O37" s="351"/>
      <c r="P37" s="351"/>
      <c r="Q37" s="347"/>
    </row>
    <row r="38" spans="2:53">
      <c r="D38" s="54"/>
      <c r="E38" s="98"/>
      <c r="H38" s="55"/>
      <c r="I38" s="56"/>
      <c r="J38" s="38"/>
      <c r="K38" s="38"/>
      <c r="L38" s="38"/>
      <c r="M38" s="57"/>
      <c r="N38" s="57"/>
      <c r="O38" s="56"/>
      <c r="P38" s="58"/>
      <c r="Q38" s="59"/>
      <c r="R38" s="58"/>
    </row>
    <row r="39" spans="2:53" ht="15">
      <c r="B39" s="793" t="s">
        <v>10</v>
      </c>
      <c r="C39" s="794"/>
      <c r="D39" s="343" t="s">
        <v>9</v>
      </c>
      <c r="E39" s="343"/>
      <c r="F39" s="343"/>
      <c r="G39" s="343"/>
      <c r="H39" s="343"/>
      <c r="I39" s="343"/>
      <c r="J39" s="99" t="s">
        <v>8</v>
      </c>
      <c r="K39" s="343" t="s">
        <v>7</v>
      </c>
      <c r="L39" s="343"/>
      <c r="M39" s="462" t="s">
        <v>251</v>
      </c>
      <c r="N39" s="344"/>
      <c r="O39" s="344"/>
      <c r="P39" s="344"/>
      <c r="Q39" s="344"/>
    </row>
    <row r="40" spans="2:53">
      <c r="B40" s="795" t="s">
        <v>252</v>
      </c>
      <c r="C40" s="796"/>
      <c r="D40" s="795" t="s">
        <v>253</v>
      </c>
      <c r="E40" s="479"/>
      <c r="F40" s="479"/>
      <c r="G40" s="479"/>
      <c r="H40" s="479"/>
      <c r="I40" s="796"/>
      <c r="J40" s="349" t="s">
        <v>145</v>
      </c>
      <c r="K40" s="689" t="s">
        <v>3</v>
      </c>
      <c r="L40" s="801">
        <v>100000</v>
      </c>
      <c r="M40" s="340" t="s">
        <v>142</v>
      </c>
      <c r="N40" s="340"/>
      <c r="O40" s="340"/>
      <c r="P40" s="340"/>
      <c r="Q40" s="340"/>
    </row>
    <row r="41" spans="2:53" ht="21.4" customHeight="1">
      <c r="B41" s="797"/>
      <c r="C41" s="798"/>
      <c r="D41" s="797"/>
      <c r="E41" s="480"/>
      <c r="F41" s="480"/>
      <c r="G41" s="480"/>
      <c r="H41" s="480"/>
      <c r="I41" s="798"/>
      <c r="J41" s="363"/>
      <c r="K41" s="765"/>
      <c r="L41" s="802"/>
      <c r="M41" s="340"/>
      <c r="N41" s="340"/>
      <c r="O41" s="340"/>
      <c r="P41" s="340"/>
      <c r="Q41" s="340"/>
    </row>
    <row r="42" spans="2:53">
      <c r="B42" s="797"/>
      <c r="C42" s="798"/>
      <c r="D42" s="797"/>
      <c r="E42" s="480"/>
      <c r="F42" s="480"/>
      <c r="G42" s="480"/>
      <c r="H42" s="480"/>
      <c r="I42" s="798"/>
      <c r="J42" s="363"/>
      <c r="K42" s="689" t="s">
        <v>2</v>
      </c>
      <c r="L42" s="789"/>
      <c r="M42" s="340" t="s">
        <v>106</v>
      </c>
      <c r="N42" s="340"/>
      <c r="O42" s="340"/>
      <c r="P42" s="340"/>
      <c r="Q42" s="340"/>
    </row>
    <row r="43" spans="2:53" ht="50.65" customHeight="1">
      <c r="B43" s="799"/>
      <c r="C43" s="800"/>
      <c r="D43" s="799"/>
      <c r="E43" s="481"/>
      <c r="F43" s="481"/>
      <c r="G43" s="481"/>
      <c r="H43" s="481"/>
      <c r="I43" s="800"/>
      <c r="J43" s="363"/>
      <c r="K43" s="788"/>
      <c r="L43" s="790"/>
      <c r="M43" s="340"/>
      <c r="N43" s="340"/>
      <c r="O43" s="340"/>
      <c r="P43" s="340"/>
      <c r="Q43" s="340"/>
    </row>
    <row r="44" spans="2:53" ht="61.9" customHeight="1">
      <c r="B44" s="405" t="s">
        <v>277</v>
      </c>
      <c r="C44" s="791"/>
      <c r="D44" s="791"/>
      <c r="E44" s="791"/>
      <c r="F44" s="791"/>
      <c r="G44" s="791"/>
      <c r="H44" s="791"/>
      <c r="I44" s="791"/>
      <c r="J44" s="791"/>
      <c r="K44" s="791"/>
      <c r="L44" s="406"/>
      <c r="M44" s="792" t="s">
        <v>254</v>
      </c>
      <c r="N44" s="341"/>
      <c r="O44" s="341"/>
      <c r="P44" s="341"/>
      <c r="Q44" s="341"/>
    </row>
    <row r="45" spans="2:53">
      <c r="M45" s="63"/>
      <c r="N45" s="63"/>
    </row>
    <row r="46" spans="2:53">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row>
    <row r="47" spans="2:53">
      <c r="E47" s="337"/>
      <c r="I47" s="100"/>
      <c r="J47" s="10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row>
    <row r="48" spans="2:53">
      <c r="I48" s="100"/>
      <c r="J48" s="10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row>
    <row r="49" spans="18:53">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row>
    <row r="50" spans="18:53">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row>
    <row r="51" spans="18:53">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row>
    <row r="52" spans="18:53">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row>
    <row r="53" spans="18:53">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row>
    <row r="54" spans="18:53">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row>
    <row r="55" spans="18:53">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row>
    <row r="56" spans="18:53">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row>
    <row r="57" spans="18:53">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row>
    <row r="58" spans="18:53">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row>
    <row r="59" spans="18:53">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row>
    <row r="60" spans="18:53">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row>
    <row r="61" spans="18:53">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row>
    <row r="62" spans="18:53">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row>
    <row r="63" spans="18:53">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row>
    <row r="64" spans="18:53">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row>
    <row r="65" spans="18:53">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row>
    <row r="66" spans="18:53">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row>
    <row r="67" spans="18:53">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row>
    <row r="68" spans="18:53">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row>
    <row r="69" spans="18:53">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row>
    <row r="70" spans="18:53">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row>
    <row r="71" spans="18:53">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row>
    <row r="72" spans="18:53">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row>
    <row r="73" spans="18:53">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row>
    <row r="74" spans="18:53">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row>
    <row r="75" spans="18:53">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row>
    <row r="76" spans="18:53">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row>
    <row r="77" spans="18:53">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row>
    <row r="78" spans="18:53">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row>
  </sheetData>
  <mergeCells count="121">
    <mergeCell ref="K42:K43"/>
    <mergeCell ref="L42:L43"/>
    <mergeCell ref="M42:Q43"/>
    <mergeCell ref="B44:L44"/>
    <mergeCell ref="M44:Q44"/>
    <mergeCell ref="B39:C39"/>
    <mergeCell ref="D39:I39"/>
    <mergeCell ref="K39:L39"/>
    <mergeCell ref="M39:Q39"/>
    <mergeCell ref="B40:C43"/>
    <mergeCell ref="D40:I43"/>
    <mergeCell ref="J40:J43"/>
    <mergeCell ref="K40:K41"/>
    <mergeCell ref="L40:L41"/>
    <mergeCell ref="M40:Q41"/>
    <mergeCell ref="B36:B37"/>
    <mergeCell ref="C36:C37"/>
    <mergeCell ref="E36:E37"/>
    <mergeCell ref="O36:O37"/>
    <mergeCell ref="P36:P37"/>
    <mergeCell ref="Q36:Q37"/>
    <mergeCell ref="B34:B35"/>
    <mergeCell ref="C34:C35"/>
    <mergeCell ref="E34:E35"/>
    <mergeCell ref="O34:O35"/>
    <mergeCell ref="P34:P35"/>
    <mergeCell ref="Q34:Q35"/>
    <mergeCell ref="C30:C31"/>
    <mergeCell ref="E30:E31"/>
    <mergeCell ref="O30:O31"/>
    <mergeCell ref="P30:P31"/>
    <mergeCell ref="Q30:Q31"/>
    <mergeCell ref="C32:C33"/>
    <mergeCell ref="E32:E33"/>
    <mergeCell ref="O32:O33"/>
    <mergeCell ref="P32:P33"/>
    <mergeCell ref="Q32:Q33"/>
    <mergeCell ref="O26:O27"/>
    <mergeCell ref="P26:P27"/>
    <mergeCell ref="Q26:Q27"/>
    <mergeCell ref="C28:C29"/>
    <mergeCell ref="E28:E29"/>
    <mergeCell ref="O28:O29"/>
    <mergeCell ref="P28:P29"/>
    <mergeCell ref="Q28:Q29"/>
    <mergeCell ref="P22:P23"/>
    <mergeCell ref="Q22:Q23"/>
    <mergeCell ref="B24:B33"/>
    <mergeCell ref="C24:C25"/>
    <mergeCell ref="E24:E25"/>
    <mergeCell ref="O24:O25"/>
    <mergeCell ref="P24:P25"/>
    <mergeCell ref="Q24:Q25"/>
    <mergeCell ref="C26:C27"/>
    <mergeCell ref="E26:E27"/>
    <mergeCell ref="U18:V18"/>
    <mergeCell ref="B20:B23"/>
    <mergeCell ref="C20:C21"/>
    <mergeCell ref="E20:E21"/>
    <mergeCell ref="O20:O21"/>
    <mergeCell ref="P20:P21"/>
    <mergeCell ref="Q20:Q21"/>
    <mergeCell ref="C22:C23"/>
    <mergeCell ref="E22:E23"/>
    <mergeCell ref="O22:O23"/>
    <mergeCell ref="B18:B19"/>
    <mergeCell ref="C18:C19"/>
    <mergeCell ref="E18:E19"/>
    <mergeCell ref="O18:O19"/>
    <mergeCell ref="P18:P19"/>
    <mergeCell ref="Q18:Q19"/>
    <mergeCell ref="B15:B17"/>
    <mergeCell ref="C15:C17"/>
    <mergeCell ref="D15:D17"/>
    <mergeCell ref="E15:E17"/>
    <mergeCell ref="F15:F17"/>
    <mergeCell ref="G15:G17"/>
    <mergeCell ref="U12:W12"/>
    <mergeCell ref="B13:C13"/>
    <mergeCell ref="D13:I13"/>
    <mergeCell ref="N13:P13"/>
    <mergeCell ref="U13:W13"/>
    <mergeCell ref="D14:I14"/>
    <mergeCell ref="N14:P14"/>
    <mergeCell ref="U14:V14"/>
    <mergeCell ref="H15:H17"/>
    <mergeCell ref="I15:L16"/>
    <mergeCell ref="M15:N16"/>
    <mergeCell ref="O15:Q15"/>
    <mergeCell ref="U15:V15"/>
    <mergeCell ref="O16:O17"/>
    <mergeCell ref="P16:P17"/>
    <mergeCell ref="Q16:Q17"/>
    <mergeCell ref="U16:V16"/>
    <mergeCell ref="U17:V17"/>
    <mergeCell ref="B10:C10"/>
    <mergeCell ref="D10:I10"/>
    <mergeCell ref="N10:P10"/>
    <mergeCell ref="B11:C11"/>
    <mergeCell ref="D11:I11"/>
    <mergeCell ref="N11:P11"/>
    <mergeCell ref="U11:W11"/>
    <mergeCell ref="C6:Q6"/>
    <mergeCell ref="D7:Q7"/>
    <mergeCell ref="D8:Q8"/>
    <mergeCell ref="B9:C9"/>
    <mergeCell ref="D9:I9"/>
    <mergeCell ref="J9:L14"/>
    <mergeCell ref="M9:Q9"/>
    <mergeCell ref="B12:C12"/>
    <mergeCell ref="D12:I12"/>
    <mergeCell ref="N12:P12"/>
    <mergeCell ref="B2:C5"/>
    <mergeCell ref="D2:K3"/>
    <mergeCell ref="L2:O2"/>
    <mergeCell ref="P2:Q5"/>
    <mergeCell ref="L3:O3"/>
    <mergeCell ref="D4:K5"/>
    <mergeCell ref="L4:O4"/>
    <mergeCell ref="L5:O5"/>
    <mergeCell ref="T9:X9"/>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 CONSUMIDOR</vt:lpstr>
      <vt:lpstr>LIBERTAD RELIGIOSA</vt:lpstr>
      <vt:lpstr>SEGURIDAD</vt:lpstr>
      <vt:lpstr>ESPACIO PUBLICO</vt:lpstr>
      <vt:lpstr>JUSTICIA</vt:lpstr>
      <vt:lpstr>PARTICIPACION CIUDADANA</vt:lpstr>
      <vt:lpstr>SISTEMA PENIENCIARIO</vt:lpstr>
      <vt:lpstr>PLAN DE ACCION CAPA</vt:lpstr>
      <vt:lpstr>' CONSUMIDOR'!Área_de_impresión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dc:creator>
  <cp:lastModifiedBy>equipo 60</cp:lastModifiedBy>
  <dcterms:created xsi:type="dcterms:W3CDTF">2025-01-08T21:18:26Z</dcterms:created>
  <dcterms:modified xsi:type="dcterms:W3CDTF">2025-01-31T16:06:06Z</dcterms:modified>
</cp:coreProperties>
</file>