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60\Desktop\Instrumentos a diciembre 2024\Planes de acción para Contraloría Municipal\"/>
    </mc:Choice>
  </mc:AlternateContent>
  <bookViews>
    <workbookView xWindow="-120" yWindow="0" windowWidth="20730" windowHeight="11640"/>
  </bookViews>
  <sheets>
    <sheet name="MALLA VIAL" sheetId="9" r:id="rId1"/>
    <sheet name="VIVIENDA - MEJORAMIENTO" sheetId="5" r:id="rId2"/>
    <sheet name="VIVIENDA - CONSTRUCCION" sheetId="11" r:id="rId3"/>
    <sheet name="ESCENARIOS DEPORTIVOS" sheetId="6" r:id="rId4"/>
    <sheet name="CENTENARIO" sheetId="10" r:id="rId5"/>
    <sheet name="COMPLEJO ACUATICO" sheetId="8" r:id="rId6"/>
    <sheet name="EQUIPAMIENTOS" sheetId="7" r:id="rId7"/>
  </sheets>
  <externalReferences>
    <externalReference r:id="rId8"/>
    <externalReference r:id="rId9"/>
  </externalReferences>
  <definedNames>
    <definedName name="_xlnm.Print_Area" localSheetId="4">CENTENARIO!$B$2:$Q$63</definedName>
    <definedName name="_xlnm.Print_Area" localSheetId="5">'COMPLEJO ACUATICO'!$B$2:$Q$90</definedName>
    <definedName name="_xlnm.Print_Area" localSheetId="3">'ESCENARIOS DEPORTIVOS'!$B$2:$Q$112</definedName>
    <definedName name="_xlnm.Print_Area" localSheetId="0">'MALLA VIAL'!$C$2:$R$243</definedName>
    <definedName name="_xlnm.Print_Area" localSheetId="2">'VIVIENDA - CONSTRUCCION'!$B$2:$Q$65</definedName>
    <definedName name="_xlnm.Print_Area" localSheetId="1">'VIVIENDA - MEJORAMIENTO'!$B$2:$Q$49</definedName>
    <definedName name="_xlnm.Print_Area">#REF!</definedName>
    <definedName name="BARRIOS">[1]listas!#REF!</definedName>
    <definedName name="ooo">[1]listas!#REF!</definedName>
    <definedName name="ppp">[1]listas!#REF!</definedName>
    <definedName name="_xlnm.Print_Titles" localSheetId="3">'ESCENARIOS DEPORTIVOS'!$2:$28</definedName>
    <definedName name="_xlnm.Print_Titles">#N/A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1" i="6" l="1"/>
  <c r="Q33" i="6"/>
  <c r="Q35" i="6"/>
  <c r="Q37" i="6"/>
  <c r="Q39" i="6"/>
  <c r="Q41" i="6"/>
  <c r="Q43" i="6"/>
  <c r="Q45" i="6"/>
  <c r="Q47" i="6"/>
  <c r="Q51" i="6"/>
  <c r="Q53" i="6"/>
  <c r="Q55" i="6"/>
  <c r="Q57" i="6"/>
  <c r="Q59" i="6"/>
  <c r="Q61" i="6"/>
  <c r="Q63" i="6"/>
  <c r="Q65" i="6"/>
  <c r="Q67" i="6"/>
  <c r="Q69" i="6"/>
  <c r="Q71" i="6"/>
  <c r="Q73" i="6"/>
  <c r="Q75" i="6"/>
  <c r="Q77" i="6"/>
  <c r="Q79" i="6"/>
  <c r="Q81" i="6"/>
  <c r="Q83" i="6"/>
  <c r="Q85" i="6"/>
  <c r="Q29" i="6"/>
  <c r="H60" i="7" l="1"/>
  <c r="I86" i="6" l="1"/>
  <c r="L102" i="6" l="1"/>
  <c r="K102" i="6"/>
  <c r="L101" i="6"/>
  <c r="K101" i="6"/>
  <c r="L49" i="8"/>
  <c r="M72" i="9" l="1"/>
  <c r="M230" i="9"/>
  <c r="L230" i="9"/>
  <c r="I228" i="9"/>
  <c r="I220" i="9"/>
  <c r="I174" i="9"/>
  <c r="I102" i="9"/>
  <c r="I88" i="9"/>
  <c r="I72" i="9"/>
  <c r="I70" i="9"/>
  <c r="I58" i="9"/>
  <c r="I46" i="9"/>
  <c r="I36" i="9"/>
  <c r="I34" i="9"/>
  <c r="M231" i="9"/>
  <c r="L231" i="9"/>
  <c r="K52" i="9"/>
  <c r="I52" i="9" s="1"/>
  <c r="J69" i="9"/>
  <c r="J68" i="9"/>
  <c r="I68" i="9" s="1"/>
  <c r="J63" i="9"/>
  <c r="J62" i="9"/>
  <c r="I62" i="9" s="1"/>
  <c r="P34" i="9"/>
  <c r="K39" i="9"/>
  <c r="K231" i="9" s="1"/>
  <c r="K38" i="9"/>
  <c r="K230" i="9" s="1"/>
  <c r="I38" i="9" l="1"/>
  <c r="J56" i="9"/>
  <c r="J57" i="9"/>
  <c r="J231" i="9" s="1"/>
  <c r="J230" i="9" l="1"/>
  <c r="I56" i="9"/>
  <c r="J33" i="5"/>
  <c r="J32" i="5"/>
  <c r="I37" i="11"/>
  <c r="I36" i="11"/>
  <c r="I51" i="7"/>
  <c r="J75" i="6"/>
  <c r="J101" i="6" s="1"/>
  <c r="J76" i="6"/>
  <c r="J102" i="6" s="1"/>
  <c r="I66" i="6"/>
  <c r="I65" i="6"/>
  <c r="I85" i="6"/>
  <c r="I50" i="7" l="1"/>
  <c r="P62" i="9" l="1"/>
  <c r="I229" i="9"/>
  <c r="I227" i="9"/>
  <c r="I226" i="9"/>
  <c r="I225" i="9"/>
  <c r="I224" i="9"/>
  <c r="I223" i="9"/>
  <c r="I222" i="9"/>
  <c r="I221" i="9"/>
  <c r="I219" i="9"/>
  <c r="I218" i="9"/>
  <c r="I217" i="9"/>
  <c r="I216" i="9"/>
  <c r="I215" i="9"/>
  <c r="I214" i="9"/>
  <c r="I213" i="9"/>
  <c r="I212" i="9"/>
  <c r="I211" i="9"/>
  <c r="I210" i="9"/>
  <c r="I209" i="9"/>
  <c r="I208" i="9"/>
  <c r="I207" i="9"/>
  <c r="I206" i="9"/>
  <c r="I205" i="9"/>
  <c r="I204" i="9"/>
  <c r="I203" i="9"/>
  <c r="I202" i="9"/>
  <c r="I201" i="9"/>
  <c r="I200" i="9"/>
  <c r="I199" i="9"/>
  <c r="I198" i="9"/>
  <c r="I197" i="9"/>
  <c r="I196" i="9"/>
  <c r="I195" i="9"/>
  <c r="I194" i="9"/>
  <c r="I193" i="9"/>
  <c r="I192" i="9"/>
  <c r="I191" i="9"/>
  <c r="I190" i="9"/>
  <c r="I189" i="9"/>
  <c r="I188" i="9"/>
  <c r="I187" i="9"/>
  <c r="I186" i="9"/>
  <c r="I185" i="9"/>
  <c r="I184" i="9"/>
  <c r="I183" i="9"/>
  <c r="I182" i="9"/>
  <c r="I181" i="9"/>
  <c r="I180" i="9"/>
  <c r="I179" i="9"/>
  <c r="I178" i="9"/>
  <c r="I177" i="9"/>
  <c r="I176" i="9"/>
  <c r="I175" i="9"/>
  <c r="I173" i="9"/>
  <c r="I172" i="9"/>
  <c r="I171" i="9"/>
  <c r="I170" i="9"/>
  <c r="I169" i="9"/>
  <c r="I168" i="9"/>
  <c r="I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I122" i="9"/>
  <c r="I121" i="9"/>
  <c r="I120" i="9"/>
  <c r="I119" i="9"/>
  <c r="I118" i="9"/>
  <c r="I117" i="9"/>
  <c r="I116" i="9"/>
  <c r="I115" i="9"/>
  <c r="I114" i="9"/>
  <c r="I113" i="9"/>
  <c r="I112" i="9"/>
  <c r="I111" i="9"/>
  <c r="I110" i="9"/>
  <c r="I109" i="9"/>
  <c r="I108" i="9"/>
  <c r="I107" i="9"/>
  <c r="I106" i="9"/>
  <c r="I105" i="9"/>
  <c r="I104" i="9"/>
  <c r="I103" i="9"/>
  <c r="I101" i="9"/>
  <c r="I100" i="9"/>
  <c r="I99" i="9"/>
  <c r="I98" i="9"/>
  <c r="I97" i="9"/>
  <c r="I96" i="9"/>
  <c r="I95" i="9"/>
  <c r="I94" i="9"/>
  <c r="I93" i="9"/>
  <c r="I92" i="9"/>
  <c r="I91" i="9"/>
  <c r="I90" i="9"/>
  <c r="I89" i="9"/>
  <c r="I87" i="9"/>
  <c r="I86" i="9"/>
  <c r="I85" i="9"/>
  <c r="I84" i="9"/>
  <c r="I83" i="9"/>
  <c r="I82" i="9"/>
  <c r="I81" i="9"/>
  <c r="I80" i="9"/>
  <c r="I79" i="9"/>
  <c r="I78" i="9"/>
  <c r="I77" i="9"/>
  <c r="I76" i="9"/>
  <c r="I75" i="9"/>
  <c r="I74" i="9"/>
  <c r="I73" i="9"/>
  <c r="I71" i="9"/>
  <c r="I69" i="9"/>
  <c r="I67" i="9"/>
  <c r="I66" i="9"/>
  <c r="I65" i="9"/>
  <c r="I64" i="9"/>
  <c r="I61" i="9"/>
  <c r="I60" i="9"/>
  <c r="I59" i="9"/>
  <c r="I57" i="9"/>
  <c r="I55" i="9"/>
  <c r="I54" i="9"/>
  <c r="I53" i="9"/>
  <c r="I51" i="9"/>
  <c r="I50" i="9"/>
  <c r="I49" i="9"/>
  <c r="I48" i="9"/>
  <c r="I47" i="9"/>
  <c r="I45" i="9"/>
  <c r="I44" i="9"/>
  <c r="I43" i="9"/>
  <c r="I42" i="9"/>
  <c r="I41" i="9"/>
  <c r="I40" i="9"/>
  <c r="I39" i="9"/>
  <c r="I37" i="9"/>
  <c r="I35" i="9"/>
  <c r="P228" i="9"/>
  <c r="P226" i="9"/>
  <c r="P224" i="9"/>
  <c r="P222" i="9"/>
  <c r="P220" i="9"/>
  <c r="P218" i="9"/>
  <c r="P216" i="9"/>
  <c r="P214" i="9"/>
  <c r="P212" i="9"/>
  <c r="P210" i="9"/>
  <c r="P208" i="9"/>
  <c r="P206" i="9"/>
  <c r="P204" i="9"/>
  <c r="P202" i="9"/>
  <c r="P200" i="9"/>
  <c r="P198" i="9"/>
  <c r="P196" i="9"/>
  <c r="P194" i="9"/>
  <c r="P192" i="9"/>
  <c r="P190" i="9"/>
  <c r="P188" i="9"/>
  <c r="P186" i="9"/>
  <c r="P184" i="9"/>
  <c r="P182" i="9"/>
  <c r="P180" i="9"/>
  <c r="P178" i="9"/>
  <c r="P176" i="9"/>
  <c r="P174" i="9"/>
  <c r="P172" i="9"/>
  <c r="P170" i="9"/>
  <c r="P168" i="9"/>
  <c r="P166" i="9"/>
  <c r="P164" i="9"/>
  <c r="P162" i="9"/>
  <c r="P160" i="9"/>
  <c r="P158" i="9"/>
  <c r="P156" i="9"/>
  <c r="P154" i="9"/>
  <c r="P152" i="9"/>
  <c r="P150" i="9"/>
  <c r="P148" i="9"/>
  <c r="P146" i="9"/>
  <c r="P144" i="9"/>
  <c r="P142" i="9"/>
  <c r="P140" i="9"/>
  <c r="P138" i="9"/>
  <c r="P136" i="9"/>
  <c r="P134" i="9"/>
  <c r="P132" i="9"/>
  <c r="P130" i="9"/>
  <c r="P128" i="9"/>
  <c r="P126" i="9"/>
  <c r="P124" i="9"/>
  <c r="P122" i="9"/>
  <c r="P120" i="9"/>
  <c r="P118" i="9"/>
  <c r="P116" i="9"/>
  <c r="P114" i="9"/>
  <c r="P112" i="9"/>
  <c r="P110" i="9"/>
  <c r="P108" i="9"/>
  <c r="P106" i="9"/>
  <c r="P104" i="9"/>
  <c r="P102" i="9"/>
  <c r="P100" i="9"/>
  <c r="P98" i="9"/>
  <c r="P96" i="9"/>
  <c r="P94" i="9"/>
  <c r="P92" i="9"/>
  <c r="P90" i="9"/>
  <c r="P88" i="9"/>
  <c r="P86" i="9"/>
  <c r="P84" i="9"/>
  <c r="P82" i="9"/>
  <c r="P80" i="9"/>
  <c r="P78" i="9"/>
  <c r="P76" i="9"/>
  <c r="P74" i="9"/>
  <c r="P70" i="9"/>
  <c r="P68" i="9"/>
  <c r="P66" i="9"/>
  <c r="P64" i="9"/>
  <c r="P60" i="9"/>
  <c r="P58" i="9"/>
  <c r="P56" i="9"/>
  <c r="P54" i="9"/>
  <c r="P52" i="9"/>
  <c r="P50" i="9"/>
  <c r="P48" i="9"/>
  <c r="P46" i="9"/>
  <c r="P44" i="9"/>
  <c r="P42" i="9"/>
  <c r="P40" i="9"/>
  <c r="P38" i="9"/>
  <c r="P36" i="9"/>
  <c r="H35" i="5"/>
  <c r="H33" i="5"/>
  <c r="H31" i="5"/>
  <c r="H39" i="5" s="1"/>
  <c r="I54" i="11"/>
  <c r="J38" i="5"/>
  <c r="L55" i="11"/>
  <c r="K55" i="11"/>
  <c r="J55" i="11"/>
  <c r="I55" i="11"/>
  <c r="L54" i="11"/>
  <c r="K54" i="11"/>
  <c r="J54" i="11"/>
  <c r="H31" i="11"/>
  <c r="H30" i="11"/>
  <c r="H37" i="11"/>
  <c r="L39" i="5"/>
  <c r="K39" i="5"/>
  <c r="J39" i="5"/>
  <c r="I39" i="5"/>
  <c r="L38" i="5"/>
  <c r="K38" i="5"/>
  <c r="I38" i="5"/>
  <c r="H55" i="11" l="1"/>
  <c r="I230" i="9"/>
  <c r="Q38" i="9"/>
  <c r="R38" i="9" s="1"/>
  <c r="Q190" i="9"/>
  <c r="R190" i="9" s="1"/>
  <c r="Q198" i="9"/>
  <c r="R198" i="9" s="1"/>
  <c r="Q44" i="9"/>
  <c r="R44" i="9" s="1"/>
  <c r="Q158" i="9"/>
  <c r="R158" i="9" s="1"/>
  <c r="Q166" i="9"/>
  <c r="R166" i="9" s="1"/>
  <c r="Q74" i="9"/>
  <c r="R74" i="9" s="1"/>
  <c r="Q90" i="9"/>
  <c r="R90" i="9" s="1"/>
  <c r="Q98" i="9"/>
  <c r="R98" i="9" s="1"/>
  <c r="Q162" i="9"/>
  <c r="R162" i="9" s="1"/>
  <c r="Q170" i="9"/>
  <c r="R170" i="9" s="1"/>
  <c r="H36" i="11"/>
  <c r="H54" i="11" s="1"/>
  <c r="Q72" i="9"/>
  <c r="Q40" i="9"/>
  <c r="R40" i="9" s="1"/>
  <c r="Q208" i="9"/>
  <c r="R208" i="9" s="1"/>
  <c r="Q42" i="9"/>
  <c r="R42" i="9" s="1"/>
  <c r="Q50" i="9"/>
  <c r="R50" i="9" s="1"/>
  <c r="Q206" i="9"/>
  <c r="R206" i="9" s="1"/>
  <c r="Q48" i="9"/>
  <c r="R48" i="9" s="1"/>
  <c r="Q214" i="9"/>
  <c r="R214" i="9" s="1"/>
  <c r="Q202" i="9"/>
  <c r="R202" i="9" s="1"/>
  <c r="Q180" i="9"/>
  <c r="R180" i="9" s="1"/>
  <c r="Q122" i="9"/>
  <c r="R122" i="9" s="1"/>
  <c r="Q130" i="9"/>
  <c r="R130" i="9" s="1"/>
  <c r="Q138" i="9"/>
  <c r="R138" i="9" s="1"/>
  <c r="Q100" i="9"/>
  <c r="R100" i="9" s="1"/>
  <c r="Q60" i="9"/>
  <c r="Q152" i="9"/>
  <c r="R152" i="9" s="1"/>
  <c r="Q52" i="9"/>
  <c r="R52" i="9" s="1"/>
  <c r="Q196" i="9"/>
  <c r="R196" i="9" s="1"/>
  <c r="Q204" i="9"/>
  <c r="R204" i="9" s="1"/>
  <c r="Q212" i="9"/>
  <c r="R212" i="9" s="1"/>
  <c r="Q220" i="9"/>
  <c r="R220" i="9" s="1"/>
  <c r="Q76" i="9"/>
  <c r="R76" i="9" s="1"/>
  <c r="Q84" i="9"/>
  <c r="R84" i="9" s="1"/>
  <c r="Q108" i="9"/>
  <c r="R108" i="9" s="1"/>
  <c r="Q124" i="9"/>
  <c r="R124" i="9" s="1"/>
  <c r="Q156" i="9"/>
  <c r="R156" i="9" s="1"/>
  <c r="Q164" i="9"/>
  <c r="R164" i="9" s="1"/>
  <c r="Q172" i="9"/>
  <c r="R172" i="9" s="1"/>
  <c r="Q58" i="9"/>
  <c r="Q176" i="9"/>
  <c r="R176" i="9" s="1"/>
  <c r="Q188" i="9"/>
  <c r="R188" i="9" s="1"/>
  <c r="Q228" i="9"/>
  <c r="R228" i="9" s="1"/>
  <c r="Q178" i="9"/>
  <c r="R178" i="9" s="1"/>
  <c r="Q218" i="9"/>
  <c r="R218" i="9" s="1"/>
  <c r="Q226" i="9"/>
  <c r="R226" i="9" s="1"/>
  <c r="Q184" i="9"/>
  <c r="R184" i="9" s="1"/>
  <c r="Q200" i="9"/>
  <c r="R200" i="9" s="1"/>
  <c r="Q216" i="9"/>
  <c r="R216" i="9" s="1"/>
  <c r="Q224" i="9"/>
  <c r="R224" i="9" s="1"/>
  <c r="Q210" i="9"/>
  <c r="R210" i="9" s="1"/>
  <c r="Q222" i="9"/>
  <c r="R222" i="9" s="1"/>
  <c r="Q64" i="9"/>
  <c r="R64" i="9" s="1"/>
  <c r="Q54" i="9"/>
  <c r="R54" i="9" s="1"/>
  <c r="Q68" i="9"/>
  <c r="R68" i="9" s="1"/>
  <c r="Q160" i="9"/>
  <c r="R160" i="9" s="1"/>
  <c r="Q168" i="9"/>
  <c r="R168" i="9" s="1"/>
  <c r="Q128" i="9"/>
  <c r="R128" i="9" s="1"/>
  <c r="Q132" i="9"/>
  <c r="R132" i="9" s="1"/>
  <c r="Q104" i="9"/>
  <c r="R104" i="9" s="1"/>
  <c r="Q112" i="9"/>
  <c r="R112" i="9" s="1"/>
  <c r="Q80" i="9"/>
  <c r="R80" i="9" s="1"/>
  <c r="Q82" i="9"/>
  <c r="R82" i="9" s="1"/>
  <c r="Q92" i="9"/>
  <c r="R92" i="9" s="1"/>
  <c r="Q78" i="9"/>
  <c r="R78" i="9" s="1"/>
  <c r="Q86" i="9"/>
  <c r="R86" i="9" s="1"/>
  <c r="Q102" i="9"/>
  <c r="R102" i="9" s="1"/>
  <c r="Q70" i="9"/>
  <c r="Q116" i="9"/>
  <c r="R116" i="9" s="1"/>
  <c r="Q140" i="9"/>
  <c r="R140" i="9" s="1"/>
  <c r="Q126" i="9"/>
  <c r="R126" i="9" s="1"/>
  <c r="Q134" i="9"/>
  <c r="R134" i="9" s="1"/>
  <c r="Q142" i="9"/>
  <c r="R142" i="9" s="1"/>
  <c r="Q150" i="9"/>
  <c r="R150" i="9" s="1"/>
  <c r="Q120" i="9"/>
  <c r="R120" i="9" s="1"/>
  <c r="Q146" i="9"/>
  <c r="R146" i="9" s="1"/>
  <c r="Q148" i="9"/>
  <c r="R148" i="9" s="1"/>
  <c r="Q66" i="9"/>
  <c r="R66" i="9" s="1"/>
  <c r="Q46" i="9"/>
  <c r="R46" i="9" s="1"/>
  <c r="Q36" i="9"/>
  <c r="R36" i="9" s="1"/>
  <c r="Q96" i="9"/>
  <c r="R96" i="9" s="1"/>
  <c r="Q94" i="9"/>
  <c r="R94" i="9" s="1"/>
  <c r="Q174" i="9"/>
  <c r="Q88" i="9"/>
  <c r="Q136" i="9"/>
  <c r="R136" i="9" s="1"/>
  <c r="Q106" i="9"/>
  <c r="R106" i="9" s="1"/>
  <c r="Q114" i="9"/>
  <c r="R114" i="9" s="1"/>
  <c r="Q110" i="9"/>
  <c r="R110" i="9" s="1"/>
  <c r="Q118" i="9"/>
  <c r="R118" i="9" s="1"/>
  <c r="I63" i="9"/>
  <c r="I231" i="9" s="1"/>
  <c r="Q56" i="9"/>
  <c r="R56" i="9" s="1"/>
  <c r="Q144" i="9"/>
  <c r="R144" i="9" s="1"/>
  <c r="Q154" i="9"/>
  <c r="R154" i="9" s="1"/>
  <c r="Q186" i="9"/>
  <c r="R186" i="9" s="1"/>
  <c r="Q182" i="9"/>
  <c r="R182" i="9" s="1"/>
  <c r="Q194" i="9"/>
  <c r="R194" i="9" s="1"/>
  <c r="H36" i="5"/>
  <c r="H34" i="5"/>
  <c r="H28" i="5"/>
  <c r="H26" i="5"/>
  <c r="H24" i="5"/>
  <c r="H30" i="5"/>
  <c r="H32" i="5"/>
  <c r="Q62" i="9" l="1"/>
  <c r="R62" i="9" s="1"/>
  <c r="H38" i="5"/>
  <c r="P36" i="5" l="1"/>
  <c r="O36" i="5"/>
  <c r="P34" i="5"/>
  <c r="O34" i="5"/>
  <c r="P32" i="5"/>
  <c r="O32" i="5"/>
  <c r="P30" i="5"/>
  <c r="O30" i="5"/>
  <c r="P28" i="5"/>
  <c r="O28" i="5"/>
  <c r="P26" i="5"/>
  <c r="O26" i="5"/>
  <c r="O24" i="5"/>
  <c r="P52" i="11"/>
  <c r="O52" i="11"/>
  <c r="P50" i="11"/>
  <c r="O50" i="11"/>
  <c r="P48" i="11"/>
  <c r="O48" i="11"/>
  <c r="Q48" i="11" s="1"/>
  <c r="P46" i="11"/>
  <c r="O46" i="11"/>
  <c r="P44" i="11"/>
  <c r="O44" i="11"/>
  <c r="P42" i="11"/>
  <c r="O42" i="11"/>
  <c r="P40" i="11"/>
  <c r="O40" i="11"/>
  <c r="Q40" i="11" s="1"/>
  <c r="P38" i="11"/>
  <c r="O38" i="11"/>
  <c r="P36" i="11"/>
  <c r="O36" i="11"/>
  <c r="P34" i="11"/>
  <c r="O34" i="11"/>
  <c r="P32" i="11"/>
  <c r="O32" i="11"/>
  <c r="P30" i="11"/>
  <c r="O30" i="11"/>
  <c r="Q30" i="11" s="1"/>
  <c r="P28" i="11"/>
  <c r="O28" i="11"/>
  <c r="P26" i="11"/>
  <c r="O26" i="11"/>
  <c r="P24" i="11"/>
  <c r="O24" i="11"/>
  <c r="Q26" i="5" l="1"/>
  <c r="Q38" i="11"/>
  <c r="Q42" i="11"/>
  <c r="Q36" i="11"/>
  <c r="Q52" i="11"/>
  <c r="Q50" i="11"/>
  <c r="Q24" i="11"/>
  <c r="Q32" i="11"/>
  <c r="Q44" i="11"/>
  <c r="Q46" i="11"/>
  <c r="Q28" i="11"/>
  <c r="Q26" i="11"/>
  <c r="Q34" i="11"/>
  <c r="Q36" i="5"/>
  <c r="Q28" i="5"/>
  <c r="Q32" i="5"/>
  <c r="O67" i="6" l="1"/>
  <c r="I30" i="6"/>
  <c r="I102" i="6" s="1"/>
  <c r="H86" i="6" l="1"/>
  <c r="I29" i="6"/>
  <c r="I101" i="6" s="1"/>
  <c r="H94" i="6"/>
  <c r="H93" i="6"/>
  <c r="H92" i="6"/>
  <c r="H91" i="6"/>
  <c r="H90" i="6"/>
  <c r="H89" i="6"/>
  <c r="H88" i="6"/>
  <c r="H87"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O31" i="6"/>
  <c r="O29" i="6"/>
  <c r="H102" i="6" l="1"/>
  <c r="P31" i="6"/>
  <c r="H29" i="6"/>
  <c r="H101" i="6" l="1"/>
  <c r="P29" i="6"/>
  <c r="P93" i="6"/>
  <c r="O93" i="6"/>
  <c r="P91" i="6"/>
  <c r="O91" i="6"/>
  <c r="P89" i="6"/>
  <c r="O89" i="6"/>
  <c r="P87" i="6"/>
  <c r="O87" i="6"/>
  <c r="P85" i="6"/>
  <c r="O85" i="6"/>
  <c r="P83" i="6"/>
  <c r="O83" i="6"/>
  <c r="P81" i="6"/>
  <c r="O81" i="6"/>
  <c r="P79" i="6"/>
  <c r="O79" i="6"/>
  <c r="P77" i="6"/>
  <c r="O77" i="6"/>
  <c r="P75" i="6"/>
  <c r="O75" i="6"/>
  <c r="P73" i="6"/>
  <c r="O73" i="6"/>
  <c r="P71" i="6"/>
  <c r="O71" i="6"/>
  <c r="P69" i="6"/>
  <c r="O69" i="6"/>
  <c r="P67" i="6"/>
  <c r="P65" i="6"/>
  <c r="O65" i="6"/>
  <c r="L24" i="10"/>
  <c r="L52" i="10" s="1"/>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L53" i="10"/>
  <c r="O50" i="10"/>
  <c r="O48" i="10"/>
  <c r="O46" i="10"/>
  <c r="O44" i="10"/>
  <c r="O42" i="10"/>
  <c r="O40" i="10"/>
  <c r="O38" i="10"/>
  <c r="O36" i="10"/>
  <c r="O34" i="10"/>
  <c r="O32" i="10"/>
  <c r="O30" i="10"/>
  <c r="O28" i="10"/>
  <c r="O26" i="10"/>
  <c r="O24" i="10"/>
  <c r="K80" i="8"/>
  <c r="J80" i="8"/>
  <c r="I80" i="8"/>
  <c r="K79" i="8"/>
  <c r="H50" i="8"/>
  <c r="J49" i="8"/>
  <c r="J79" i="8" s="1"/>
  <c r="I77" i="8"/>
  <c r="H77" i="8" s="1"/>
  <c r="H78" i="8"/>
  <c r="H76" i="8"/>
  <c r="H75" i="8"/>
  <c r="H74" i="8"/>
  <c r="H73" i="8"/>
  <c r="H72" i="8"/>
  <c r="H71" i="8"/>
  <c r="H70" i="8"/>
  <c r="H69" i="8"/>
  <c r="H68" i="8"/>
  <c r="H67" i="8"/>
  <c r="H66" i="8"/>
  <c r="H65" i="8"/>
  <c r="H64" i="8"/>
  <c r="H63" i="8"/>
  <c r="H62" i="8"/>
  <c r="H61" i="8"/>
  <c r="H60" i="8"/>
  <c r="H59" i="8"/>
  <c r="H58" i="8"/>
  <c r="H57" i="8"/>
  <c r="H56" i="8"/>
  <c r="H55" i="8"/>
  <c r="H54" i="8"/>
  <c r="H53" i="8"/>
  <c r="H52" i="8"/>
  <c r="H51" i="8"/>
  <c r="O77" i="8"/>
  <c r="O49" i="8"/>
  <c r="P32" i="10" l="1"/>
  <c r="P40" i="10"/>
  <c r="P48" i="10"/>
  <c r="P26" i="10"/>
  <c r="P34" i="10"/>
  <c r="P42" i="10"/>
  <c r="P50" i="10"/>
  <c r="H53" i="10"/>
  <c r="P28" i="10"/>
  <c r="P36" i="10"/>
  <c r="P44" i="10"/>
  <c r="H80" i="8"/>
  <c r="H52" i="10"/>
  <c r="P77" i="8"/>
  <c r="H49" i="8"/>
  <c r="H79" i="8" s="1"/>
  <c r="I79" i="8"/>
  <c r="L80" i="8"/>
  <c r="H24" i="10"/>
  <c r="P24" i="10" s="1"/>
  <c r="P30" i="10"/>
  <c r="P38" i="10"/>
  <c r="P46" i="10"/>
  <c r="L79" i="8"/>
  <c r="P49" i="8" l="1"/>
  <c r="L61" i="7"/>
  <c r="K61" i="7"/>
  <c r="J61" i="7"/>
  <c r="K60" i="7"/>
  <c r="J60" i="7"/>
  <c r="H59" i="7"/>
  <c r="H51" i="7"/>
  <c r="I60" i="7"/>
  <c r="H43" i="7"/>
  <c r="H58" i="7"/>
  <c r="H52" i="7"/>
  <c r="H53" i="7"/>
  <c r="H42" i="7"/>
  <c r="O58" i="7"/>
  <c r="P56" i="7"/>
  <c r="O56" i="7"/>
  <c r="Q56" i="7" s="1"/>
  <c r="P54" i="7"/>
  <c r="O54" i="7"/>
  <c r="O52" i="7"/>
  <c r="P48" i="7"/>
  <c r="O48" i="7"/>
  <c r="P46" i="7"/>
  <c r="O46" i="7"/>
  <c r="P44" i="7"/>
  <c r="O44" i="7"/>
  <c r="O42" i="7"/>
  <c r="P40" i="7"/>
  <c r="O40" i="7"/>
  <c r="Q40" i="7" s="1"/>
  <c r="P38" i="7"/>
  <c r="O38" i="7"/>
  <c r="P36" i="7"/>
  <c r="O36" i="7"/>
  <c r="P34" i="7"/>
  <c r="O34" i="7"/>
  <c r="P32" i="7"/>
  <c r="O32" i="7"/>
  <c r="Q32" i="7" s="1"/>
  <c r="P30" i="7"/>
  <c r="O30" i="7"/>
  <c r="P28" i="7"/>
  <c r="O28" i="7"/>
  <c r="Q28" i="7" s="1"/>
  <c r="P26" i="7"/>
  <c r="O26" i="7"/>
  <c r="O50" i="7"/>
  <c r="Q30" i="7" l="1"/>
  <c r="Q38" i="7"/>
  <c r="P58" i="7"/>
  <c r="Q48" i="7"/>
  <c r="Q54" i="7"/>
  <c r="L60" i="7"/>
  <c r="H50" i="7"/>
  <c r="P50" i="7" s="1"/>
  <c r="Q50" i="7" s="1"/>
  <c r="I61" i="7"/>
  <c r="P42" i="7"/>
  <c r="Q58" i="7"/>
  <c r="P52" i="7"/>
  <c r="Q52" i="7" s="1"/>
  <c r="H61" i="7"/>
  <c r="Q46" i="7"/>
  <c r="Q26" i="7"/>
  <c r="Q44" i="7"/>
  <c r="Q34" i="7"/>
  <c r="Q36" i="7"/>
  <c r="P22" i="11" l="1"/>
  <c r="O22" i="11"/>
  <c r="P20" i="10"/>
  <c r="O20" i="10"/>
  <c r="Q20" i="10" s="1"/>
  <c r="Q34" i="9"/>
  <c r="R34" i="9" s="1"/>
  <c r="P23" i="8"/>
  <c r="O23" i="8"/>
  <c r="P24" i="7"/>
  <c r="O24" i="7"/>
  <c r="P24" i="5"/>
  <c r="Q22" i="11" l="1"/>
  <c r="Q23" i="8"/>
  <c r="Q24" i="7"/>
  <c r="Q24" i="5"/>
</calcChain>
</file>

<file path=xl/comments1.xml><?xml version="1.0" encoding="utf-8"?>
<comments xmlns="http://schemas.openxmlformats.org/spreadsheetml/2006/main">
  <authors>
    <author>equipo 60</author>
    <author>YAMILE</author>
  </authors>
  <commentList>
    <comment ref="C31"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D31"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F31"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G3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31" authorId="1" shapeId="0">
      <text>
        <r>
          <rPr>
            <b/>
            <sz val="9"/>
            <color indexed="81"/>
            <rFont val="Tahoma"/>
            <family val="2"/>
          </rPr>
          <t>YAMILE:</t>
        </r>
        <r>
          <rPr>
            <sz val="9"/>
            <color indexed="81"/>
            <rFont val="Tahoma"/>
            <family val="2"/>
          </rPr>
          <t xml:space="preserve">
</t>
        </r>
      </text>
    </comment>
    <comment ref="I3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J38" authorId="1" shapeId="0">
      <text>
        <r>
          <rPr>
            <b/>
            <sz val="9"/>
            <color indexed="81"/>
            <rFont val="Tahoma"/>
            <family val="2"/>
          </rPr>
          <t>YAMILE:</t>
        </r>
        <r>
          <rPr>
            <sz val="9"/>
            <color indexed="81"/>
            <rFont val="Tahoma"/>
            <family val="2"/>
          </rPr>
          <t xml:space="preserve">
ADICIONAL 02 PRORROGA 02 CTO 1979 23/06/23 - MALLA VIAL $11.149.297.010</t>
        </r>
      </text>
    </comment>
    <comment ref="K38" authorId="1" shapeId="0">
      <text>
        <r>
          <rPr>
            <b/>
            <sz val="9"/>
            <color indexed="81"/>
            <rFont val="Tahoma"/>
            <family val="2"/>
          </rPr>
          <t xml:space="preserve">YAMILE
</t>
        </r>
        <r>
          <rPr>
            <sz val="9"/>
            <color indexed="81"/>
            <rFont val="Tahoma"/>
            <family val="2"/>
          </rPr>
          <t>$508.851.125 PAGOS VIGENCIAS CTO. 1989-21 CL 103 
$4.653.157.268 ADICIONAL 02 PRORROGA 02 CTO 1979 23/06/23 - MALLA VIAL ($11.149.297.010)</t>
        </r>
      </text>
    </comment>
    <comment ref="G39" authorId="1" shapeId="0">
      <text>
        <r>
          <rPr>
            <b/>
            <sz val="9"/>
            <color indexed="81"/>
            <rFont val="Tahoma"/>
            <family val="2"/>
          </rPr>
          <t>YAMILE:</t>
        </r>
        <r>
          <rPr>
            <sz val="9"/>
            <color indexed="81"/>
            <rFont val="Tahoma"/>
            <family val="2"/>
          </rPr>
          <t xml:space="preserve">
PLAN PARCIAL EL ZORRO</t>
        </r>
      </text>
    </comment>
    <comment ref="J39" authorId="1" shapeId="0">
      <text>
        <r>
          <rPr>
            <b/>
            <sz val="9"/>
            <color indexed="81"/>
            <rFont val="Tahoma"/>
            <family val="2"/>
          </rPr>
          <t>YAMILE:</t>
        </r>
        <r>
          <rPr>
            <sz val="9"/>
            <color indexed="81"/>
            <rFont val="Tahoma"/>
            <family val="2"/>
          </rPr>
          <t xml:space="preserve">
ADICIONAL 02 PRORROGA 02 CTO 1979 23/06/23 - MALLA VIAL $11.149.297.010</t>
        </r>
      </text>
    </comment>
    <comment ref="K39" authorId="1" shapeId="0">
      <text>
        <r>
          <rPr>
            <b/>
            <sz val="9"/>
            <color indexed="81"/>
            <rFont val="Tahoma"/>
            <family val="2"/>
          </rPr>
          <t xml:space="preserve">YAMILE
</t>
        </r>
        <r>
          <rPr>
            <sz val="9"/>
            <color indexed="81"/>
            <rFont val="Tahoma"/>
            <family val="2"/>
          </rPr>
          <t>$508.851.125 PAGOS VIGENCIAS CTO. 1989-21 CL 103 
$4.653.157.268 ADICIONAL 02 PRORROGA 02 CTO 1979 23/06/23 - MALLA VIAL ($11.149.297.010)</t>
        </r>
      </text>
    </comment>
    <comment ref="J46" authorId="1" shapeId="0">
      <text>
        <r>
          <rPr>
            <b/>
            <sz val="9"/>
            <color indexed="81"/>
            <rFont val="Tahoma"/>
            <family val="2"/>
          </rPr>
          <t>YAMILE:</t>
        </r>
        <r>
          <rPr>
            <sz val="9"/>
            <color indexed="81"/>
            <rFont val="Tahoma"/>
            <family val="2"/>
          </rPr>
          <t xml:space="preserve">
PERMISOS CORTOLIMA</t>
        </r>
      </text>
    </comment>
    <comment ref="J47" authorId="1" shapeId="0">
      <text>
        <r>
          <rPr>
            <b/>
            <sz val="9"/>
            <color indexed="81"/>
            <rFont val="Tahoma"/>
            <family val="2"/>
          </rPr>
          <t>YAMILE:</t>
        </r>
        <r>
          <rPr>
            <sz val="9"/>
            <color indexed="81"/>
            <rFont val="Tahoma"/>
            <family val="2"/>
          </rPr>
          <t xml:space="preserve">
PERMISOS CORTOLIMA</t>
        </r>
      </text>
    </comment>
    <comment ref="K52" authorId="1" shapeId="0">
      <text>
        <r>
          <rPr>
            <b/>
            <sz val="9"/>
            <color indexed="81"/>
            <rFont val="Tahoma"/>
            <family val="2"/>
          </rPr>
          <t>YAMILE:</t>
        </r>
        <r>
          <rPr>
            <sz val="9"/>
            <color indexed="81"/>
            <rFont val="Tahoma"/>
            <family val="2"/>
          </rPr>
          <t xml:space="preserve">
ADICIONAL 02 PRORROGA 02 CTO 2143 04/07/23 INTERVENTORIA  MALLA VIAL</t>
        </r>
      </text>
    </comment>
    <comment ref="K53" authorId="1" shapeId="0">
      <text>
        <r>
          <rPr>
            <b/>
            <sz val="9"/>
            <color indexed="81"/>
            <rFont val="Tahoma"/>
            <family val="2"/>
          </rPr>
          <t>YAMILE:</t>
        </r>
        <r>
          <rPr>
            <sz val="9"/>
            <color indexed="81"/>
            <rFont val="Tahoma"/>
            <family val="2"/>
          </rPr>
          <t xml:space="preserve">
ADICIONAL 02 PRORROGA 02 CTO 2143 04/07/23 INTERVENTORIA  MALLA VIAL</t>
        </r>
      </text>
    </comment>
    <comment ref="J56" authorId="1" shapeId="0">
      <text>
        <r>
          <rPr>
            <b/>
            <sz val="9"/>
            <color indexed="81"/>
            <rFont val="Tahoma"/>
            <family val="2"/>
          </rPr>
          <t>YAMILE:</t>
        </r>
        <r>
          <rPr>
            <sz val="9"/>
            <color indexed="81"/>
            <rFont val="Tahoma"/>
            <family val="2"/>
          </rPr>
          <t xml:space="preserve">
$3.375.797.252 AD. 02 PRO 02 CTO 1979-23 $11.149.297.010
$3.914.000.000 CONVENIO IBAL
</t>
        </r>
      </text>
    </comment>
    <comment ref="J58" authorId="1" shapeId="0">
      <text>
        <r>
          <rPr>
            <b/>
            <sz val="9"/>
            <color indexed="81"/>
            <rFont val="Tahoma"/>
            <family val="2"/>
          </rPr>
          <t>YAMILE:</t>
        </r>
        <r>
          <rPr>
            <sz val="9"/>
            <color indexed="81"/>
            <rFont val="Tahoma"/>
            <family val="2"/>
          </rPr>
          <t xml:space="preserve">
$2.000.000.000 AGREGADOS PETREOS + NO LIGADOS</t>
        </r>
      </text>
    </comment>
    <comment ref="J60" authorId="1" shapeId="0">
      <text>
        <r>
          <rPr>
            <b/>
            <sz val="9"/>
            <color indexed="81"/>
            <rFont val="Tahoma"/>
            <family val="2"/>
          </rPr>
          <t>YAMILE:</t>
        </r>
        <r>
          <rPr>
            <sz val="9"/>
            <color indexed="81"/>
            <rFont val="Tahoma"/>
            <family val="2"/>
          </rPr>
          <t xml:space="preserve">
$50.000.000 FERRETERIA</t>
        </r>
      </text>
    </comment>
    <comment ref="J62" authorId="1" shapeId="0">
      <text>
        <r>
          <rPr>
            <b/>
            <sz val="9"/>
            <color indexed="81"/>
            <rFont val="Tahoma"/>
            <family val="2"/>
          </rPr>
          <t>YAMILE:</t>
        </r>
        <r>
          <rPr>
            <sz val="9"/>
            <color indexed="81"/>
            <rFont val="Tahoma"/>
            <family val="2"/>
          </rPr>
          <t xml:space="preserve">
$589.750.000/ 480.550.000  PERSONAL
$113.849.145 / 52528334
</t>
        </r>
      </text>
    </comment>
    <comment ref="J68" authorId="1" shapeId="0">
      <text>
        <r>
          <rPr>
            <b/>
            <sz val="9"/>
            <color indexed="81"/>
            <rFont val="Tahoma"/>
            <family val="2"/>
          </rPr>
          <t>YAMILE:</t>
        </r>
        <r>
          <rPr>
            <sz val="9"/>
            <color indexed="81"/>
            <rFont val="Tahoma"/>
            <family val="2"/>
          </rPr>
          <t xml:space="preserve">
$50.000.000 COMBUSTIBLE
$1.000.000.000 ALQ. MAQUINARIA
$656.229.349 S.T.I
$190.000.000 AD. 01 PRO 01 CTO 2264-23 - CAMIONETAS
$259.999.700 CAMIONETA
$472.936.172  MMTO MAQ. ($600.000.000
</t>
        </r>
      </text>
    </comment>
    <comment ref="K68" authorId="1" shapeId="0">
      <text>
        <r>
          <rPr>
            <b/>
            <sz val="9"/>
            <color indexed="81"/>
            <rFont val="Tahoma"/>
            <family val="2"/>
          </rPr>
          <t>YAMILE:</t>
        </r>
        <r>
          <rPr>
            <sz val="9"/>
            <color indexed="81"/>
            <rFont val="Tahoma"/>
            <family val="2"/>
          </rPr>
          <t xml:space="preserve">
$127.063.828  MMTO MAQ. ($600.000.000
</t>
        </r>
      </text>
    </comment>
    <comment ref="J70" authorId="1" shapeId="0">
      <text>
        <r>
          <rPr>
            <b/>
            <sz val="9"/>
            <color indexed="81"/>
            <rFont val="Tahoma"/>
            <family val="2"/>
          </rPr>
          <t>YAMILE:</t>
        </r>
        <r>
          <rPr>
            <sz val="9"/>
            <color indexed="81"/>
            <rFont val="Tahoma"/>
            <family val="2"/>
          </rPr>
          <t xml:space="preserve">
$421.401.610 int. Cable Aereo Cto 2104-24
</t>
        </r>
      </text>
    </comment>
    <comment ref="K70" authorId="1" shapeId="0">
      <text>
        <r>
          <rPr>
            <b/>
            <sz val="9"/>
            <color indexed="81"/>
            <rFont val="Tahoma"/>
            <family val="2"/>
          </rPr>
          <t>YAMILE:</t>
        </r>
        <r>
          <rPr>
            <sz val="9"/>
            <color indexed="81"/>
            <rFont val="Tahoma"/>
            <family val="2"/>
          </rPr>
          <t xml:space="preserve">
$33.576.945 INT. DIS. CL 94
</t>
        </r>
      </text>
    </comment>
    <comment ref="K88" authorId="1" shapeId="0">
      <text>
        <r>
          <rPr>
            <b/>
            <sz val="9"/>
            <color indexed="81"/>
            <rFont val="Tahoma"/>
            <family val="2"/>
          </rPr>
          <t>YAMILE:</t>
        </r>
        <r>
          <rPr>
            <sz val="9"/>
            <color indexed="81"/>
            <rFont val="Tahoma"/>
            <family val="2"/>
          </rPr>
          <t xml:space="preserve">
$84.500.000 EST. Y DISEÑOS OBRAS DE CONTENCION AV. PEDRO TAFUR</t>
        </r>
      </text>
    </comment>
    <comment ref="J102" authorId="1" shapeId="0">
      <text>
        <r>
          <rPr>
            <b/>
            <sz val="9"/>
            <color indexed="81"/>
            <rFont val="Tahoma"/>
            <family val="2"/>
          </rPr>
          <t>YAMILE:</t>
        </r>
        <r>
          <rPr>
            <sz val="9"/>
            <color indexed="81"/>
            <rFont val="Tahoma"/>
            <family val="2"/>
          </rPr>
          <t xml:space="preserve">
Muro de Contencion Cto 1979-23</t>
        </r>
      </text>
    </comment>
    <comment ref="J103" authorId="1" shapeId="0">
      <text>
        <r>
          <rPr>
            <b/>
            <sz val="9"/>
            <color indexed="81"/>
            <rFont val="Tahoma"/>
            <family val="2"/>
          </rPr>
          <t>YAMILE:</t>
        </r>
        <r>
          <rPr>
            <sz val="9"/>
            <color indexed="81"/>
            <rFont val="Tahoma"/>
            <family val="2"/>
          </rPr>
          <t xml:space="preserve">
Muro de Contencion Cto 1979-23</t>
        </r>
      </text>
    </comment>
    <comment ref="J174" authorId="1" shapeId="0">
      <text>
        <r>
          <rPr>
            <b/>
            <sz val="9"/>
            <color indexed="81"/>
            <rFont val="Tahoma"/>
            <family val="2"/>
          </rPr>
          <t>YAMILE:</t>
        </r>
        <r>
          <rPr>
            <sz val="9"/>
            <color indexed="81"/>
            <rFont val="Tahoma"/>
            <family val="2"/>
          </rPr>
          <t xml:space="preserve">
$72.931.903+$84.500.000 AD. Y MMTO SANTOFIMIO, CHICO, VILLA MAGDALENA Y TUINAL</t>
        </r>
      </text>
    </comment>
    <comment ref="K174" authorId="1" shapeId="0">
      <text>
        <r>
          <rPr>
            <b/>
            <sz val="9"/>
            <color indexed="81"/>
            <rFont val="Tahoma"/>
            <family val="2"/>
          </rPr>
          <t>YAMILE:</t>
        </r>
        <r>
          <rPr>
            <sz val="9"/>
            <color indexed="81"/>
            <rFont val="Tahoma"/>
            <family val="2"/>
          </rPr>
          <t xml:space="preserve">
ESTUDIOS Y DISEÑOS  OBRAS DE CONTENCIÓN Y CONSERVACIÓN DE LOS TRAMOS VIALES UBICADOS EN LA ENTRADA AL BARRIO CIUDAD LUZ EN LA AV. PEDRO TAFUR Y LA AV. FERROCARRIL A LA ALTURA DE LA CALLE 35 </t>
        </r>
      </text>
    </comment>
    <comment ref="J220" authorId="1" shapeId="0">
      <text>
        <r>
          <rPr>
            <b/>
            <sz val="9"/>
            <color indexed="81"/>
            <rFont val="Tahoma"/>
            <family val="2"/>
          </rPr>
          <t>YAMILE:</t>
        </r>
        <r>
          <rPr>
            <sz val="9"/>
            <color indexed="81"/>
            <rFont val="Tahoma"/>
            <family val="2"/>
          </rPr>
          <t xml:space="preserve">
CTOS 997-24 Samuel I Useche  $31.800.000
Cto 873-24 Jose Fidel Pulido   $36.000.000
</t>
        </r>
      </text>
    </comment>
    <comment ref="J221" authorId="1" shapeId="0">
      <text>
        <r>
          <rPr>
            <b/>
            <sz val="9"/>
            <color indexed="81"/>
            <rFont val="Tahoma"/>
            <family val="2"/>
          </rPr>
          <t>YAMILE:</t>
        </r>
        <r>
          <rPr>
            <sz val="9"/>
            <color indexed="81"/>
            <rFont val="Tahoma"/>
            <family val="2"/>
          </rPr>
          <t xml:space="preserve">
CTOS 997-24 Samuel I Useche  $31.800.000
Cto 873-24 Jose Fidel Pulido   $36.000.000
</t>
        </r>
      </text>
    </comment>
    <comment ref="J228" authorId="1" shapeId="0">
      <text>
        <r>
          <rPr>
            <b/>
            <sz val="9"/>
            <color indexed="81"/>
            <rFont val="Tahoma"/>
            <family val="2"/>
          </rPr>
          <t>YAMILE:</t>
        </r>
        <r>
          <rPr>
            <sz val="9"/>
            <color indexed="81"/>
            <rFont val="Tahoma"/>
            <family val="2"/>
          </rPr>
          <t xml:space="preserve">
Ad. 02 Prorroga 02 Cto 1979-23 $222.191.217.60</t>
        </r>
      </text>
    </comment>
    <comment ref="J229" authorId="1" shapeId="0">
      <text>
        <r>
          <rPr>
            <b/>
            <sz val="9"/>
            <color indexed="81"/>
            <rFont val="Tahoma"/>
            <family val="2"/>
          </rPr>
          <t>YAMILE:</t>
        </r>
        <r>
          <rPr>
            <sz val="9"/>
            <color indexed="81"/>
            <rFont val="Tahoma"/>
            <family val="2"/>
          </rPr>
          <t xml:space="preserve">
Ad. 02 Prorroga 02 Cto 1979-23 $222.191.217.60</t>
        </r>
      </text>
    </comment>
    <comment ref="E234" authorId="1" shapeId="0">
      <text>
        <r>
          <rPr>
            <b/>
            <sz val="9"/>
            <color indexed="81"/>
            <rFont val="Tahoma"/>
            <family val="2"/>
          </rPr>
          <t>YAMILE:</t>
        </r>
        <r>
          <rPr>
            <sz val="9"/>
            <color indexed="81"/>
            <rFont val="Tahoma"/>
            <family val="2"/>
          </rPr>
          <t xml:space="preserve">
DISEÑOS REALIZADOS
KMS VIA CONSTRUIDA
KMS VIA MEJORADA
PUENTES CONSTRUIDOS
PUENTE CON MANTENIMINEOT</t>
        </r>
      </text>
    </comment>
    <comment ref="E236" authorId="1" shapeId="0">
      <text>
        <r>
          <rPr>
            <b/>
            <sz val="9"/>
            <color indexed="81"/>
            <rFont val="Tahoma"/>
            <family val="2"/>
          </rPr>
          <t>YAMILE:</t>
        </r>
        <r>
          <rPr>
            <sz val="9"/>
            <color indexed="81"/>
            <rFont val="Tahoma"/>
            <family val="2"/>
          </rPr>
          <t xml:space="preserve">
PUENTE PEATONAL CONSTRUIDOS
PUENTE PEATONAL CON MANTENIMIENTO
ML DE ANDENES EN FUNCIONAMIENTO</t>
        </r>
      </text>
    </comment>
    <comment ref="E240" authorId="1" shapeId="0">
      <text>
        <r>
          <rPr>
            <b/>
            <sz val="9"/>
            <color indexed="81"/>
            <rFont val="Tahoma"/>
            <family val="2"/>
          </rPr>
          <t xml:space="preserve">YAMILE:
</t>
        </r>
        <r>
          <rPr>
            <sz val="9"/>
            <color indexed="81"/>
            <rFont val="Tahoma"/>
            <family val="2"/>
          </rPr>
          <t>No. SITIOS CRITOS ESTABILIZADOS</t>
        </r>
      </text>
    </comment>
  </commentList>
</comments>
</file>

<file path=xl/comments2.xml><?xml version="1.0" encoding="utf-8"?>
<comments xmlns="http://schemas.openxmlformats.org/spreadsheetml/2006/main">
  <authors>
    <author>equipo 60</author>
    <author>YAMILE</author>
  </authors>
  <commentList>
    <comment ref="B21"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1"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1"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J32" authorId="1" shapeId="0">
      <text>
        <r>
          <rPr>
            <b/>
            <sz val="9"/>
            <color indexed="81"/>
            <rFont val="Tahoma"/>
            <family val="2"/>
          </rPr>
          <t>YAMILE:</t>
        </r>
        <r>
          <rPr>
            <sz val="9"/>
            <color indexed="81"/>
            <rFont val="Tahoma"/>
            <family val="2"/>
          </rPr>
          <t xml:space="preserve">
Personal</t>
        </r>
      </text>
    </comment>
    <comment ref="J34" authorId="1" shapeId="0">
      <text>
        <r>
          <rPr>
            <b/>
            <sz val="9"/>
            <color indexed="81"/>
            <rFont val="Tahoma"/>
            <family val="2"/>
          </rPr>
          <t>YAMILE:</t>
        </r>
        <r>
          <rPr>
            <sz val="9"/>
            <color indexed="81"/>
            <rFont val="Tahoma"/>
            <family val="2"/>
          </rPr>
          <t xml:space="preserve">
Adicional Convenio 568 Fip De 2022</t>
        </r>
      </text>
    </comment>
  </commentList>
</comments>
</file>

<file path=xl/comments3.xml><?xml version="1.0" encoding="utf-8"?>
<comments xmlns="http://schemas.openxmlformats.org/spreadsheetml/2006/main">
  <authors>
    <author>equipo 60</author>
    <author>YAMILE</author>
  </authors>
  <commentList>
    <comment ref="B19"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9"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9"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I30" authorId="1" shapeId="0">
      <text>
        <r>
          <rPr>
            <b/>
            <sz val="9"/>
            <color indexed="81"/>
            <rFont val="Tahoma"/>
            <family val="2"/>
          </rPr>
          <t>YAMILE:</t>
        </r>
        <r>
          <rPr>
            <sz val="9"/>
            <color indexed="81"/>
            <rFont val="Tahoma"/>
            <family val="2"/>
          </rPr>
          <t xml:space="preserve">
Ad. 3 Pro. 05 Urbanismo Hato de la Virgen Cto. 2453-22</t>
        </r>
      </text>
    </comment>
  </commentList>
</comments>
</file>

<file path=xl/comments4.xml><?xml version="1.0" encoding="utf-8"?>
<comments xmlns="http://schemas.openxmlformats.org/spreadsheetml/2006/main">
  <authors>
    <author>equipo 60</author>
    <author>YAMILE</author>
  </authors>
  <commentList>
    <comment ref="B26"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6"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6"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A29" authorId="1" shapeId="0">
      <text>
        <r>
          <rPr>
            <b/>
            <sz val="9"/>
            <color indexed="81"/>
            <rFont val="Tahoma"/>
            <family val="2"/>
          </rPr>
          <t>YAMILE:</t>
        </r>
        <r>
          <rPr>
            <sz val="9"/>
            <color indexed="81"/>
            <rFont val="Tahoma"/>
            <family val="2"/>
          </rPr>
          <t xml:space="preserve">
COLISEO MENOR - GOBERNACION</t>
        </r>
      </text>
    </comment>
    <comment ref="I29" authorId="1" shapeId="0">
      <text>
        <r>
          <rPr>
            <b/>
            <sz val="9"/>
            <color indexed="81"/>
            <rFont val="Tahoma"/>
            <family val="2"/>
          </rPr>
          <t>YAMILE:</t>
        </r>
        <r>
          <rPr>
            <sz val="9"/>
            <color indexed="81"/>
            <rFont val="Tahoma"/>
            <family val="2"/>
          </rPr>
          <t xml:space="preserve">
PASIVOS COLISEO MAYOR CTO 2319-20</t>
        </r>
      </text>
    </comment>
    <comment ref="I31" authorId="1" shapeId="0">
      <text>
        <r>
          <rPr>
            <b/>
            <sz val="9"/>
            <color indexed="81"/>
            <rFont val="Tahoma"/>
            <family val="2"/>
          </rPr>
          <t>YAMILE:</t>
        </r>
        <r>
          <rPr>
            <sz val="9"/>
            <color indexed="81"/>
            <rFont val="Tahoma"/>
            <family val="2"/>
          </rPr>
          <t xml:space="preserve">
PASIVOS INT. RAQUETAS CTO 1453-21</t>
        </r>
      </text>
    </comment>
    <comment ref="J31" authorId="1" shapeId="0">
      <text>
        <r>
          <rPr>
            <b/>
            <sz val="9"/>
            <color indexed="81"/>
            <rFont val="Tahoma"/>
            <family val="2"/>
          </rPr>
          <t>YAMILE:</t>
        </r>
        <r>
          <rPr>
            <sz val="9"/>
            <color indexed="81"/>
            <rFont val="Tahoma"/>
            <family val="2"/>
          </rPr>
          <t xml:space="preserve">
PASIVOS INT. CL 42 CTO 2724-21</t>
        </r>
      </text>
    </comment>
    <comment ref="A47" authorId="1" shapeId="0">
      <text>
        <r>
          <rPr>
            <b/>
            <sz val="9"/>
            <color indexed="81"/>
            <rFont val="Tahoma"/>
            <family val="2"/>
          </rPr>
          <t>YAMILE:</t>
        </r>
        <r>
          <rPr>
            <sz val="9"/>
            <color indexed="81"/>
            <rFont val="Tahoma"/>
            <family val="2"/>
          </rPr>
          <t xml:space="preserve">
PISCINA DE OLAS, COMPLEJO ACUATICO (GOBERNACION)</t>
        </r>
      </text>
    </comment>
    <comment ref="A65" authorId="1" shapeId="0">
      <text>
        <r>
          <rPr>
            <b/>
            <sz val="9"/>
            <color indexed="81"/>
            <rFont val="Tahoma"/>
            <family val="2"/>
          </rPr>
          <t>YAMILE:</t>
        </r>
        <r>
          <rPr>
            <sz val="9"/>
            <color indexed="81"/>
            <rFont val="Tahoma"/>
            <family val="2"/>
          </rPr>
          <t xml:space="preserve">
42</t>
        </r>
      </text>
    </comment>
    <comment ref="I65" authorId="1" shapeId="0">
      <text>
        <r>
          <rPr>
            <b/>
            <sz val="9"/>
            <color indexed="81"/>
            <rFont val="Tahoma"/>
            <family val="2"/>
          </rPr>
          <t>YAMILE:</t>
        </r>
        <r>
          <rPr>
            <sz val="9"/>
            <color indexed="81"/>
            <rFont val="Tahoma"/>
            <family val="2"/>
          </rPr>
          <t xml:space="preserve">
$4.143.951.364 AD. 01 PRO 08 CTO 2430-22 OBRA 42 ($8.143.991.364)</t>
        </r>
      </text>
    </comment>
    <comment ref="J65" authorId="1" shapeId="0">
      <text>
        <r>
          <rPr>
            <b/>
            <sz val="9"/>
            <color indexed="81"/>
            <rFont val="Tahoma"/>
            <family val="2"/>
          </rPr>
          <t>YAMILE:</t>
        </r>
        <r>
          <rPr>
            <sz val="9"/>
            <color indexed="81"/>
            <rFont val="Tahoma"/>
            <family val="2"/>
          </rPr>
          <t xml:space="preserve">
$4.000.000.000 AD. 01 PRO 08 CTO 2430-22 OBRA 42 ($8.143.991.364)</t>
        </r>
      </text>
    </comment>
    <comment ref="L65" authorId="1" shapeId="0">
      <text>
        <r>
          <rPr>
            <b/>
            <sz val="9"/>
            <color indexed="81"/>
            <rFont val="Tahoma"/>
            <family val="2"/>
          </rPr>
          <t>YAMILE:</t>
        </r>
        <r>
          <rPr>
            <sz val="9"/>
            <color indexed="81"/>
            <rFont val="Tahoma"/>
            <family val="2"/>
          </rPr>
          <t xml:space="preserve">
$5.410.166.912 PASIVOS OBRA 42 CTO 2430-22</t>
        </r>
      </text>
    </comment>
    <comment ref="L67" authorId="1" shapeId="0">
      <text>
        <r>
          <rPr>
            <b/>
            <sz val="9"/>
            <color indexed="81"/>
            <rFont val="Tahoma"/>
            <family val="2"/>
          </rPr>
          <t>YAMILE:</t>
        </r>
        <r>
          <rPr>
            <sz val="9"/>
            <color indexed="81"/>
            <rFont val="Tahoma"/>
            <family val="2"/>
          </rPr>
          <t xml:space="preserve">
$399.821.987 AD. 06 PRO 07 CTO 2444-22 INT. 42</t>
        </r>
      </text>
    </comment>
    <comment ref="J75" authorId="1" shapeId="0">
      <text>
        <r>
          <rPr>
            <b/>
            <sz val="9"/>
            <color indexed="81"/>
            <rFont val="Tahoma"/>
            <family val="2"/>
          </rPr>
          <t>YAMILE:</t>
        </r>
        <r>
          <rPr>
            <sz val="9"/>
            <color indexed="81"/>
            <rFont val="Tahoma"/>
            <family val="2"/>
          </rPr>
          <t xml:space="preserve">
$144.500.000PERSONAL
$90.375.000 PERSONAL
</t>
        </r>
      </text>
    </comment>
    <comment ref="A83" authorId="1" shapeId="0">
      <text>
        <r>
          <rPr>
            <b/>
            <sz val="9"/>
            <color indexed="81"/>
            <rFont val="Tahoma"/>
            <family val="2"/>
          </rPr>
          <t>YAMILE:</t>
        </r>
        <r>
          <rPr>
            <sz val="9"/>
            <color indexed="81"/>
            <rFont val="Tahoma"/>
            <family val="2"/>
          </rPr>
          <t xml:space="preserve">
8 CUBIERTAS (CTO 2023 MARACANA + CANCHA MARTE, SACUDETE)</t>
        </r>
      </text>
    </comment>
    <comment ref="K83" authorId="1" shapeId="0">
      <text>
        <r>
          <rPr>
            <b/>
            <sz val="9"/>
            <color indexed="81"/>
            <rFont val="Tahoma"/>
            <family val="2"/>
          </rPr>
          <t>YAMILE:</t>
        </r>
        <r>
          <rPr>
            <sz val="9"/>
            <color indexed="81"/>
            <rFont val="Tahoma"/>
            <family val="2"/>
          </rPr>
          <t xml:space="preserve">
PASIVOS OBRA SACUDETE CTO 2396-22</t>
        </r>
      </text>
    </comment>
    <comment ref="I85" authorId="1" shapeId="0">
      <text>
        <r>
          <rPr>
            <b/>
            <sz val="9"/>
            <color indexed="81"/>
            <rFont val="Tahoma"/>
            <family val="2"/>
          </rPr>
          <t>YAMILE:</t>
        </r>
        <r>
          <rPr>
            <sz val="9"/>
            <color indexed="81"/>
            <rFont val="Tahoma"/>
            <family val="2"/>
          </rPr>
          <t xml:space="preserve">
$59.460.333/0      AD. 02 PRO 06  NT. SACUDETE CTO 2407-23
$ 232.525.700 / 0 AD. 01 PRO 04 INT. ESPACIOS DEPORTIVOS CTO 2407-23</t>
        </r>
      </text>
    </comment>
    <comment ref="J85" authorId="1" shapeId="0">
      <text>
        <r>
          <rPr>
            <b/>
            <sz val="9"/>
            <color indexed="81"/>
            <rFont val="Tahoma"/>
            <family val="2"/>
          </rPr>
          <t>YAMILE:</t>
        </r>
        <r>
          <rPr>
            <sz val="9"/>
            <color indexed="81"/>
            <rFont val="Tahoma"/>
            <family val="2"/>
          </rPr>
          <t xml:space="preserve">
$ 267.127.930 / 0 AD. 01 PRO 04 INT. ESPACIOS DEPORTIVOS CTO 2407-23 ($499.653.630)</t>
        </r>
      </text>
    </comment>
  </commentList>
</comments>
</file>

<file path=xl/comments5.xml><?xml version="1.0" encoding="utf-8"?>
<comments xmlns="http://schemas.openxmlformats.org/spreadsheetml/2006/main">
  <authors>
    <author>equipo 60</author>
  </authors>
  <commentList>
    <comment ref="B17"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7"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6.xml><?xml version="1.0" encoding="utf-8"?>
<comments xmlns="http://schemas.openxmlformats.org/spreadsheetml/2006/main">
  <authors>
    <author>equipo 60</author>
  </authors>
  <commentList>
    <comment ref="B20"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0"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0"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0"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0"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7.xml><?xml version="1.0" encoding="utf-8"?>
<comments xmlns="http://schemas.openxmlformats.org/spreadsheetml/2006/main">
  <authors>
    <author>equipo 60</author>
  </authors>
  <commentList>
    <comment ref="B21"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1"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1"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<sst xmlns="http://schemas.openxmlformats.org/spreadsheetml/2006/main" count="1817" uniqueCount="420">
  <si>
    <t xml:space="preserve">FIRMA: </t>
  </si>
  <si>
    <t xml:space="preserve">OBSERVACIONES: </t>
  </si>
  <si>
    <t>E</t>
  </si>
  <si>
    <t>P</t>
  </si>
  <si>
    <t>FIRMA</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</si>
  <si>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</si>
  <si>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</si>
  <si>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</si>
  <si>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</si>
  <si>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</si>
  <si>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</si>
  <si>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</si>
  <si>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</si>
  <si>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</si>
  <si>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</si>
  <si>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</si>
  <si>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</si>
  <si>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</si>
  <si>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</si>
  <si>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</si>
  <si>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 xml:space="preserve">CODIGO BPPIM: </t>
  </si>
  <si>
    <t xml:space="preserve">PROGRAMA:  </t>
  </si>
  <si>
    <t>VALOR</t>
  </si>
  <si>
    <t>OBJETO</t>
  </si>
  <si>
    <t>No</t>
  </si>
  <si>
    <t xml:space="preserve">RELACION DE CONTRATOS Y CONVENIOS </t>
  </si>
  <si>
    <t xml:space="preserve">FECHA DE PROGRAMACION: </t>
  </si>
  <si>
    <t>Número</t>
  </si>
  <si>
    <t>ACTIVIDADES</t>
  </si>
  <si>
    <t xml:space="preserve">FUENTES DE FINANCIACION                           </t>
  </si>
  <si>
    <t>METAS DE PRODUCTO</t>
  </si>
  <si>
    <t>COSTO TOTAL
(PESOS)</t>
  </si>
  <si>
    <t xml:space="preserve">SECRETARÍA / ENTIDAD:                                                           </t>
  </si>
  <si>
    <t>O</t>
  </si>
  <si>
    <t>INDICADORES DE RESULTADO</t>
  </si>
  <si>
    <t>Kilometros/Hora</t>
  </si>
  <si>
    <t>Unidad de Medida</t>
  </si>
  <si>
    <t xml:space="preserve">Medición </t>
  </si>
  <si>
    <t>CANTIDAD</t>
  </si>
  <si>
    <t>INFRAESTRUCTURA</t>
  </si>
  <si>
    <t>VER ANEXO</t>
  </si>
  <si>
    <t>PRODUCTOS METÁLICOS, MAQUINARIA Y EQUIPO</t>
  </si>
  <si>
    <t>CONSTRUCCION Y SERVICIOS DE LA CONSTRUCCIÓN</t>
  </si>
  <si>
    <t>SERVICIOS PARA LA COMUNIDAD, SOCIALES Y PERSONALES</t>
  </si>
  <si>
    <t xml:space="preserve">SENTENCIAS  </t>
  </si>
  <si>
    <t>2.13.3.2.02.02.005-01</t>
  </si>
  <si>
    <t>2.13.3.2.02.02.005-17</t>
  </si>
  <si>
    <t>2.13.3.2.02.02.009-17</t>
  </si>
  <si>
    <t>2.13.3.3.13.01.001-01</t>
  </si>
  <si>
    <t>TERRITORIO PARA TODOS</t>
  </si>
  <si>
    <t>VIVIENDA CIUDAD Y TERRITORIO</t>
  </si>
  <si>
    <t>Acceso a soluciones de vivienda</t>
  </si>
  <si>
    <t xml:space="preserve">LINEA ESTRATEGICA: </t>
  </si>
  <si>
    <t xml:space="preserve">SECTOR: </t>
  </si>
  <si>
    <t>CONSTRUCCION DE VIVIENDAS PARA FAMILIAS CON DEFICIT HABITACIONAL JUNTOS POR HOGARES DIGNOS Y SEGUROS IBAGUE</t>
  </si>
  <si>
    <t xml:space="preserve">NOMBRE  DEL PROYECTO POAI:  </t>
  </si>
  <si>
    <t>MEJORAMIENTO DE VIVIENDA EN LA ZONA URBANA DEL MUNICIPIO DE IBAGUE</t>
  </si>
  <si>
    <t>RUBROS:</t>
  </si>
  <si>
    <t>CODIGO PRESUPUESTAL:</t>
  </si>
  <si>
    <t>30 MAYO DE 2024</t>
  </si>
  <si>
    <t>CULTURA Y SOCIEDAD PARA TODOS</t>
  </si>
  <si>
    <t>DEPORTE Y RECREACION</t>
  </si>
  <si>
    <t>Fomento a la recreación, la actividad física y el deporte</t>
  </si>
  <si>
    <t>ESTUDIOS Y DISENOS, CONSTRUCCION, REMODELACION Y MEJORAMIENTO DE LOS ESCENARIOS DEPORTIVOS PARA LA FORMACION Y PREPARACION DE DEPORTISTAS DEL MUNIICPIO DE IBAGUE</t>
  </si>
  <si>
    <t>SERVICIOS DE LA CONSTRUCCION</t>
  </si>
  <si>
    <t>2.13.3.2.02.02.005-14</t>
  </si>
  <si>
    <t>2.13.3.2.02.02.005-28</t>
  </si>
  <si>
    <t>2.13.3.2.02.02.005-61</t>
  </si>
  <si>
    <t xml:space="preserve">SERVICIOS PRESTADOS A LAS EMPRESAS Y SERVICIOS DE PRODUCCIÓN </t>
  </si>
  <si>
    <t>2.13.3.2.02.02.008-01</t>
  </si>
  <si>
    <t>2.13.3.2.02.02.009-01</t>
  </si>
  <si>
    <t>Formación y preparación de deportistas</t>
  </si>
  <si>
    <t>GOBERNABILIDAD PARA TODOS</t>
  </si>
  <si>
    <t>GOBIERNO TERRITORIAL</t>
  </si>
  <si>
    <t>Fortalecimiento del buen gobierno para el respeto y garantía de los derechos humanos.</t>
  </si>
  <si>
    <t>CONSTRUCCION, MEJORAMIENTO Y ADECUACION DE EQUIPAMIENTOS EN LA CIUDAD DE IBAGUE</t>
  </si>
  <si>
    <t>2.13.3.2.02.02.006-01</t>
  </si>
  <si>
    <t>2.13.3.2.02.02.008-14</t>
  </si>
  <si>
    <t>2.13.3.2.02.02.008-17</t>
  </si>
  <si>
    <t>COMERCIO Y DISTRIBUCION;  ALOJAMIENTO; SERVICIOS DE SUMINISTRO DE COMIDAS Y BEBIDAS; SERVICIOS DE TRANSPORTE; Y SERVICIOS DE DISTRIBUCIÓN DE ELECTRICIDAD, GAS Y AGUA</t>
  </si>
  <si>
    <t>OPTIMIZACION DE LA INFRAESTRUCTURA VIAL URBANA DEL MUNICIPIO DE IBAGUE</t>
  </si>
  <si>
    <t>TRANSPORTE</t>
  </si>
  <si>
    <t>Infraestructura red vial regional</t>
  </si>
  <si>
    <t>CONSTRUCCION DEL COMPLEJO ACUATICO RECREODEPORTIVO DEL PARQUE DEPORTIVO DEL MUNICIPIO DE IBAGUE IBAGUE</t>
  </si>
  <si>
    <t>1.1.5 Contratar Personal técnico, jurídico, financiero y administrativo para la formulación, seguimiento y/o supervisión</t>
  </si>
  <si>
    <t>1.1 Servicio de apoyo financiero para mejoramiento de vivienda
(Producto principal del proyecto)</t>
  </si>
  <si>
    <t>1.1.1 Aprovisionar bienes y servicios.</t>
  </si>
  <si>
    <t>1.1.2 Contratar interventoría</t>
  </si>
  <si>
    <t>1.1.4 Adquirir Insumos de Ferretería</t>
  </si>
  <si>
    <t>1.1.6 Ejecutar obra civil - Mejoramiento de viviendas.</t>
  </si>
  <si>
    <t>1.1.7 Tramitar escrituras y/o Protocolización de Mejoras</t>
  </si>
  <si>
    <t>1.1.3 Consultoría - Laboratorios, Estudios Diseños, Presupuestos, Licencias y Permisos</t>
  </si>
  <si>
    <t>1.1.1 Adquisición de Bienes inmuebles y Servicios</t>
  </si>
  <si>
    <t>1.1.2 Laboratorios, Estudios Diseños, Presupuestos, Licencias y Permisos</t>
  </si>
  <si>
    <t>1.1.3 Personal de Apoyo, Técnico, Social y SG-SST</t>
  </si>
  <si>
    <t>1.1.4 Escrituración y/o Protocolización de Mejoras</t>
  </si>
  <si>
    <t>1.1.5 Obras de Urbanismo</t>
  </si>
  <si>
    <t>1.1.6 Construcción de viviendas</t>
  </si>
  <si>
    <t>1.1.7 Interventoría</t>
  </si>
  <si>
    <t>1.2 Servicio de apoyo financiero para arrendamiento de vivienda</t>
  </si>
  <si>
    <t>1.2.1 Actividad 10: Solución Temporal o Transitoria de Vivienda (0,5 smlv*6
meses)</t>
  </si>
  <si>
    <t>1.3 Servicio de apoyo financiero para construcción de vivienda en sitio
propio</t>
  </si>
  <si>
    <t>1.3.1 Construcción de viviendas</t>
  </si>
  <si>
    <t>1.3.2 Adquisición de Bienes inmuebles y Servicios</t>
  </si>
  <si>
    <t>1.3.3 Laboratorios, Estudios Diseños, Presupuestos, Licencias y Permisos</t>
  </si>
  <si>
    <t>1.3.4 Actividad 3: Personal de Apoyo, Técnico, Social y SG-SST</t>
  </si>
  <si>
    <t>1.3.5 Insumos y suministros de ferretería KIT el Reposo</t>
  </si>
  <si>
    <t>1.3.6 Escrituración y/o Protocolización de Mejoras</t>
  </si>
  <si>
    <t>1.3.7 Obras de Urbanismo</t>
  </si>
  <si>
    <t>1.3.8 Interventoría</t>
  </si>
  <si>
    <t>MEJORAMIENTO DE VIVIENDA EN LA ZONA URBANA DEL MUNICIPIO DE IBAGUE</t>
  </si>
  <si>
    <t>ESTUDIOS Y DISEÑOS,  CONSTRUCCION, REMODELACION Y/IO MEJORAMIENTO DE LOS ESCENARIOS DEPORTIVOS DEL  MPIO DE IBAGUE</t>
  </si>
  <si>
    <t>1.1 Coliseos cubiertos mejorados</t>
  </si>
  <si>
    <t>1.1.1 EJECUTAR OBRA CIVIL</t>
  </si>
  <si>
    <t>1.1.2 CONTRATAR INTERVENTORIA</t>
  </si>
  <si>
    <t>1.1.3 REALIZAR ESTUDIOS Y DISEÑOS</t>
  </si>
  <si>
    <t>1.1.4 SUMINISTRAR MATERIALES</t>
  </si>
  <si>
    <t>1.1.5 COMPRAR ELEMENTOS DE FERRETERIA</t>
  </si>
  <si>
    <t>1.1.7 TRAMITAR LICENCIAS Y PERMISOS</t>
  </si>
  <si>
    <t>1.1.8 REALIZAR ESTUDIOS DE LABORATORIO</t>
  </si>
  <si>
    <t>1.1.9 APROVISIONAR BIENES Y SERVICIOS</t>
  </si>
  <si>
    <t>1.2 Piscinas construidas</t>
  </si>
  <si>
    <t>1.2.1 EJECUTAR OBRA CIVIL</t>
  </si>
  <si>
    <t>1.2.2 CONTRATAR INTERVENTORIA</t>
  </si>
  <si>
    <t>1.2.3 REALIZAR ESTUDIOS Y DISEÑOS</t>
  </si>
  <si>
    <t>1.2.4 SUMINISTRAR MATERIALES</t>
  </si>
  <si>
    <t>1.2.5 COMPRAR ELEMENTOS DE FERRETERIA</t>
  </si>
  <si>
    <t>1.2.7 TRAMITAR LICENCIAS Y PERMISOS</t>
  </si>
  <si>
    <t>1.2.8 REALIZAR ESTUDIOS DE LABORATORIO</t>
  </si>
  <si>
    <t>1.2.9 APROVISIONAR BIENES Y SERVICIOS</t>
  </si>
  <si>
    <t>1.3 Piscinas adecuadas</t>
  </si>
  <si>
    <t>1.3.1 EJECUTAR OBRA CIVIL</t>
  </si>
  <si>
    <t>1.3.2 CONTRATAR INTERVENTORIA</t>
  </si>
  <si>
    <t>1.3.3 REALIZAR ESTUDIOS Y DISEÑOS</t>
  </si>
  <si>
    <t>1.3.4 SUMINISTRAR MATERIALES</t>
  </si>
  <si>
    <t>1.3.5 COMPRAR ELEMENTOS DE FERRETERIA</t>
  </si>
  <si>
    <t>1.3.7 TRAMITAR LICENCIAS Y PERMISOS</t>
  </si>
  <si>
    <t>1.3.8 REALIZAR ESTUDIOS DE LABORATORIO</t>
  </si>
  <si>
    <t>1.3.9 APROVISIONAR BIENES Y SERVICIOS</t>
  </si>
  <si>
    <t>1.4 Polideportivos mejorados (Producto principal del proyecto)</t>
  </si>
  <si>
    <t>1.4.1 EJECUTAR OBRA CIVIL</t>
  </si>
  <si>
    <t>1.4.2 CONTRATAR INTERVENTORIA</t>
  </si>
  <si>
    <t>1.4.3 REALIZAR ESTUDIOS Y DISEÑOS</t>
  </si>
  <si>
    <t>1.4.4 SUMINISTRAR MATERIALES</t>
  </si>
  <si>
    <t>1.4.5 COMPRAR ELEMENTOS DE FERRETERIA</t>
  </si>
  <si>
    <t>1.4.7 TRAMITAR LICENCIAS Y PERMISOS</t>
  </si>
  <si>
    <t>1.4.8 REALIZAR ESTUDIOS DE LABORATORIO</t>
  </si>
  <si>
    <t>1.4.9 APROVISIONAR BIENES Y SERVICIOS</t>
  </si>
  <si>
    <t>1.2.6 CONTRATAR PERSONAL DE APOYO TÉCNICO, JURÍDICO, ADMINISTRATIVO Y FINANCIERO PARA FORMULACIÓN, SEGUIMIENTO Y/O SUPERVISIÓN</t>
  </si>
  <si>
    <t>1.1.6 CONTRATAR PERSONAL DE APOYO TÉCNICO, JURÍDICO, ADMINISTRATIVO Y FINANCIERO PARA FORMULACIÓN, SEGUIMIENTO Y/O SUPERVISIÓN</t>
  </si>
  <si>
    <t>1.3.6 CONTRATAR PERSONAL DE APOYO TÉCNICO, JURÍDICO, ADMINISTRATIVO Y FINANCIERO PARA FORMULACIÓN, SEGUIMIENTO Y/O SUPERVISIÓN</t>
  </si>
  <si>
    <t>1.4.6 CONTRATAR PERSONAL DE APOYO TÉCNICO, JURÍDICO, ADMINISTRATIVO Y FINANCIERO PARA FORMULACIÓN, SEGUIMIENTO Y/O SUPERVISIÓN</t>
  </si>
  <si>
    <t>ADECUACIÓN Y MEJORAMIENTO DEL URBANISMO Y PAISAJISMO DEL PARQUE CENTENARIO EN LA CIUDAD DE IBAGUÉ</t>
  </si>
  <si>
    <t>CONSTRUCCIÓN DEL COMPLEJO ACUÁTICO RECREODEPORTIVO DEL PARQUE DEPORTIVO DEL MUNICIPIO DE IBAGUE</t>
  </si>
  <si>
    <t>ADECUACION Y MEJORAMIENTO DEL URBANISMO DEL PARQUE CENTENARIO DE IBAGUE</t>
  </si>
  <si>
    <t>1.1 Parques recreativos mantenidos (Producto principal del proyecto)</t>
  </si>
  <si>
    <t>1.1.1 CONSTRUIR OBRA NUEVA ZONA 3 (ALTOS)</t>
  </si>
  <si>
    <t>1.1.2 ADECUAR ACCESOS PARQUE CENTENARIO</t>
  </si>
  <si>
    <t>1.1.3 ADECUAR Y MEJORAR - ZONA1 - ZONA 2 - ZONA 3- OBRA NUEVA ZONA 2</t>
  </si>
  <si>
    <t>1.1.4 ADECUAR Y MEJORAR PUENTE CALLE 10</t>
  </si>
  <si>
    <t>1.1.5 INTERVENIR CONCHA ACUSTICA</t>
  </si>
  <si>
    <t>1.1.6 ADQUIRIR CONSULTORIA PARA EL ANALISIS DE RIESGO DETALLADO
POR REMOCION DE MASA DE LA ZONA DOS DEL PROYECTO OPERACIÓN
CENTENARIO EN LA CIUDAD DE IBAGUE</t>
  </si>
  <si>
    <t>1.1.7 INTERVENIR EL COMPONENTE ELÉCTRICO</t>
  </si>
  <si>
    <t>1.1.8 REALIZAR COMPONENTE AMBIENTAL</t>
  </si>
  <si>
    <t>1.1.9 ADQUIRIR INTERVENTORIA</t>
  </si>
  <si>
    <t>1.1.10 ELABORAR ESTUDIOS Y DISEÑOS</t>
  </si>
  <si>
    <t>1.1.11 ADQUIRIR PERSONAL</t>
  </si>
  <si>
    <t>1.1.12 ADQUIRIR SUMINISTROS</t>
  </si>
  <si>
    <t>1.1.13 ADQUIRIR FERRETERIA</t>
  </si>
  <si>
    <t>1.1.14 ADQUIRIR LABORATORIO</t>
  </si>
  <si>
    <t>1.1.15 PROYECTAR LICENCIA Y SERVICIOS</t>
  </si>
  <si>
    <t>1.1.16 ADQUIRIR BIENES Y SERVICIOS</t>
  </si>
  <si>
    <t>Número de parques</t>
  </si>
  <si>
    <t>1.1 Piscinas construidas (Producto principal del proyecto)</t>
  </si>
  <si>
    <t>1.1.1 REALIZAR OBRAS PRELIMINARES DE URBANISMO Y PISCINAS RECREATIVAS</t>
  </si>
  <si>
    <t>1.1.2 REALIZAR DEMOLICIONES URBANISMO Y PISCINAS RECREATIVAS</t>
  </si>
  <si>
    <t>1.1.4 CONTRUIR ESTRUCTURAS EN CONCRETO REFORZADO</t>
  </si>
  <si>
    <t>1.1.5 CONTRUIR MAMPOSTERIA</t>
  </si>
  <si>
    <t>1.1.6 REALIZAR LAS INSTALACIONES HIDROSANITARIAS, BOMBEO Y FILTRACION</t>
  </si>
  <si>
    <t>1.1.7 REALIZAR LAS INSTLACIONES ELECTRICAS Y DE ILUMINACION</t>
  </si>
  <si>
    <t>1.1.8 REALIZAR PISOS Y ENCHAPES</t>
  </si>
  <si>
    <t>1.1.9 CONSTRUIR SARDINELES ANDENES - ZONAS DURAS Y OBRAS EXTERIORES</t>
  </si>
  <si>
    <t>1.1.10 REALIZAR CARPINTERIA METALICA</t>
  </si>
  <si>
    <t>1.1.11 REALIZAR MOBILIARIO URBANO</t>
  </si>
  <si>
    <t>1.1.12 REALIZAR PRELIMINARES DE EDIFICIO EXISTENTE Y CONSTRUCCIÓN EDIFICIO COMPLEMENTARIO</t>
  </si>
  <si>
    <t>1.1.3 REALIZAR EXCAVACIONES Y RELLENOS DE URBANISMO Y PISCINAS RECREATIVAS</t>
  </si>
  <si>
    <t>1.1.13 REALIZAR CIMENTACION DE LA CONSTRUCCION EDIFICIO
COMPLEMENTARIO</t>
  </si>
  <si>
    <t>1.1.14 CONSTRUIR ESTRUCTURAS</t>
  </si>
  <si>
    <t>1.1.15 REALIZAR MAMPOSTERIA - MUROS</t>
  </si>
  <si>
    <t>1.1.16 REALIZAR INSTALACIONES HIDROSANITARIAS</t>
  </si>
  <si>
    <t>1.1.17 REALIZAR INSTLACIONES ELECTRICAS Y DE ILUMINACIÓN EDIFICIO
COMPLEMENTARIO</t>
  </si>
  <si>
    <t>1.1.18 CONSTRUIR CUBIERTA</t>
  </si>
  <si>
    <t>1.1.19 CONSTRUIR PISOS</t>
  </si>
  <si>
    <t>1.1.20 REALIZAR PAÑETES Y ENCHAPES MUROS EDIFICIO COMPLEMENTARIO</t>
  </si>
  <si>
    <t>1.1.21 REALIZAR CARPINTERIA METALICA Y ALUMINIO</t>
  </si>
  <si>
    <t>1.1.22 REALIZAR ACCESORIOS Y MESONES</t>
  </si>
  <si>
    <t>1.1.23 REALIZAR ACCESORIOS MESONES</t>
  </si>
  <si>
    <t>1.1.24 REALIZAR PINTURA</t>
  </si>
  <si>
    <t>1.1.25 REALIZAR LA INSTALACION DE APARATOS SANITARIOS Y GRIFERIAS</t>
  </si>
  <si>
    <t>1.1.26 REALIZAR OBRAS DE URBANISMO Y OBRAS EXTERIORES</t>
  </si>
  <si>
    <t>1.1.27 REALIZAR ASEO GENERAL</t>
  </si>
  <si>
    <t>1.1.28 REALIZAR INTERVENTORÍA</t>
  </si>
  <si>
    <t>CONSTRUCCION, MEJORAMIENTO, ADECUACION Y DOTACION DE EQUIPAMIENTOS URBANOS EN LA CIUDAD DE IBAGUE</t>
  </si>
  <si>
    <t>1.1 Salón comunal construido</t>
  </si>
  <si>
    <t>1.1.1 EJECUTAR OBRA CIVIL (CONSTRUCCIÓN DE EQUIPAMIENTOS)</t>
  </si>
  <si>
    <t>1.1.2 REALIZAR ESTUDIOS Y DISEÑOS</t>
  </si>
  <si>
    <t>1.1.3 SUMINSTRAR MATERIALES</t>
  </si>
  <si>
    <t>1.1.4 COMPRAR ELEMENTOS DE FERRETERIA</t>
  </si>
  <si>
    <t>1.1.5 CONTRATAR PERSONAL DE APOYO TECNICO,JURIDICO Y ADMINISTRATIVO PARA FORMULACIÓN SEGUIMIENTO Y/O  SUPERVISIÓN</t>
  </si>
  <si>
    <t>1.1.6 TRAMITAR LICENCIAS Y PERMISOS</t>
  </si>
  <si>
    <t>1.1.7 REALIZAR ESTUDIOS DE LABORATORIO</t>
  </si>
  <si>
    <t>1.1.8 ADQUISICIÓN DE BIENES Y SERVICIOS</t>
  </si>
  <si>
    <t>1.1.9 CONTRATAR INTERVENTORIA</t>
  </si>
  <si>
    <t>2.1 Salón comunal adecuado (Producto principal del proyecto)</t>
  </si>
  <si>
    <t>2.1.2 REALIZAR ESTUDIOS Y DISEÑOS</t>
  </si>
  <si>
    <t>2.1.3 SUMINISTRAR MATERIALES</t>
  </si>
  <si>
    <t>2.1.4 COMPRAR ELEMENTOS DE FERRETERIA</t>
  </si>
  <si>
    <t>2.1.5 CONTRATAR PERSONAL DE APOYO TECNICO,JURIDICO Y ADMINISTRATIVO PARA FORMULACIÓN SEGUIMIENTO Y/O SUPERVISIÓN</t>
  </si>
  <si>
    <t>2.1.6 TRAMITAR LICENCIAS Y PERMISOS</t>
  </si>
  <si>
    <t>2.1.7 REALIZAR ESTUDIOS DE LABORATORIO</t>
  </si>
  <si>
    <t>2.1.9 CONTRATAR INTERVENTORIA</t>
  </si>
  <si>
    <t>OPTIMIZACION DE LA INFRAESTRUCTURA DE PUENTES URBANOS VIBRANTES Y SOSTENIBLES EN LA CIUDAD DE IBAGUE</t>
  </si>
  <si>
    <t>OPTIMIZACION DE LA INFRAESTRUCTURA VIAL URBANA VIBRANTE Y SOSTENIBLE DEL MPIO DE IBAGUE</t>
  </si>
  <si>
    <t>1.1 Vía urbana construida</t>
  </si>
  <si>
    <t>1.1.1 CONTRATAR INTERVENTORIA</t>
  </si>
  <si>
    <t>1.1.3 EJECUTAR OBRA CIVIL</t>
  </si>
  <si>
    <t>1.1.9 APROVECHAMIENTO DE BIENES Y SERVICIOS</t>
  </si>
  <si>
    <t>1.2.1 CONTRATAR INTERVENTORIA</t>
  </si>
  <si>
    <t>1.2.2 REALIZAR ESTUDIOS Y DISEÑOS</t>
  </si>
  <si>
    <t>1.2.3 EJECUTAR OBRA CIVIL</t>
  </si>
  <si>
    <t>1.2 Vía urbana mejorada (Producto principal del proyecto)</t>
  </si>
  <si>
    <t>1.2.9 APROVECHAMIENTO DE BIENES Y SERVICIOS</t>
  </si>
  <si>
    <t>2.1 Estudios de preinversión para la red vial regional</t>
  </si>
  <si>
    <t>2.1.1 CONTRATAR INTERVENTORIA</t>
  </si>
  <si>
    <t>2.1.8 APROVECHAMIENTO DE BIENES Y SERVICIOS</t>
  </si>
  <si>
    <t>2.1.5 CONTRATAR PERSONAL DE APOYO TÉCNICO, JURÍDICO, ADMINISTRATIVO Y FINANCIERO PARA FORMULACIÓN, SEGUIMIENTO Y/O SUPERVISIÓN</t>
  </si>
  <si>
    <t>2.2.1 CONTRATAR INTERVENTORIA</t>
  </si>
  <si>
    <t>2.2 Sitio crítico de la red urbana estabilizado</t>
  </si>
  <si>
    <t>2.2.2 REALIZAR ESTUDIOS Y DISEÑOS</t>
  </si>
  <si>
    <t>2.2.3 SUMINISTRAR MATERIALES</t>
  </si>
  <si>
    <t>2.2.4 COMPRAR ELEMENTOS DE FERRETERIA</t>
  </si>
  <si>
    <t>2.2.6 TRAMITAR LICENCIAS Y PERMISOS</t>
  </si>
  <si>
    <t>2.2.5 CONTRATAR PERSONAL DE APOYO TÉCNICO, JURÍDICO, ADMINISTRATIVO Y FINANCIERO PARA FORMULACIÓN, SEGUIMIENTO Y/O
SUPERVISIÓN</t>
  </si>
  <si>
    <t>2.2.7 REALIZAR ESTUDIOS DE LABORATORIO</t>
  </si>
  <si>
    <t>2.2.8 APROVECHAMIENTO DE BIENES Y SERVICIOS</t>
  </si>
  <si>
    <t>2.2.9 EJECUTAR OBRA CIVIL</t>
  </si>
  <si>
    <t>3.1 Puente construido en vía urbana nueva</t>
  </si>
  <si>
    <t>3.1.1 CONTRATAR INTERVENTORIA</t>
  </si>
  <si>
    <t>3.1.2 REALIZAR ESTUDIOS Y DISEÑOS</t>
  </si>
  <si>
    <t>3.1.3 SUMINISTRAR MATERIALES</t>
  </si>
  <si>
    <t>3.1.4 COMPRAR ELEMENTOS DE FERRETERIA</t>
  </si>
  <si>
    <t>3.1.5 CONTRATAR PERSONAL DE APOYO TÉCNICO, JURÍDICO,
ADMINISTRATIVO Y FINANCIERO PARA FORMULACIÓN, SEGUIMIENTO Y/O
SUPERVISIÓN</t>
  </si>
  <si>
    <t>3.1.6 TRAMITAR LICENCIAS Y PERMISOS</t>
  </si>
  <si>
    <t>3.1.7 REALIZAR ESTUDIOS DE LABORATORIO</t>
  </si>
  <si>
    <t>3.1.8 APROVECHAMIENTO DE BIENES Y SERVICIOS</t>
  </si>
  <si>
    <t>3.1.9 EJECUTAR OBRA CIVIL</t>
  </si>
  <si>
    <t>3.2 Puente de la red vial urbana con mantenimiento</t>
  </si>
  <si>
    <t>3.2.1 CONTRATAR INTERVENTORIA</t>
  </si>
  <si>
    <t>3.2.2 REALIZAR ESTUDIOS Y DISEÑOS</t>
  </si>
  <si>
    <t>3.2.3 SUMINISTRAR MATERIALES</t>
  </si>
  <si>
    <t>3.2.4 COMPRAR ELEMENTOS DE FERRETERIA</t>
  </si>
  <si>
    <t>3.2.5 CONTRATAR PERSONAL DE APOYO TÉCNICO, JURÍDICO,
ADMINISTRATIVO Y FINANCIERO PARA FORMULACIÓN, SEGUIMIENTO Y/O
SUPERVISIÓN</t>
  </si>
  <si>
    <t>3.2.6 TRAMITAR LICENCIAS Y PERMISOS</t>
  </si>
  <si>
    <t>3.2.7 REALIZAR ESTUDIOS DE LABORATORIO</t>
  </si>
  <si>
    <t>3.2.8 APROVECHAMIENTO DE BIENES Y SERVICIOS</t>
  </si>
  <si>
    <t>3.2.9 EJECUTAR OBRA CIVIL</t>
  </si>
  <si>
    <t>3.3 Puente peatonal de la red urbana construido</t>
  </si>
  <si>
    <t>3.3.1 CONTRATAR INTERVENTORIA</t>
  </si>
  <si>
    <t>3.3.2 REALIZAR ESTUDIOS Y DISEÑOS</t>
  </si>
  <si>
    <t>3.3.3 SUMINISTRAR MATERIALES</t>
  </si>
  <si>
    <t>3.3.4 COMPRAR ELEMENTOS DE FERRETERIA</t>
  </si>
  <si>
    <t>3.3.5 CONTRATAR PERSONAL DE APOYO TÉCNICO, JURÍDICO,
ADMINISTRATIVO Y FINANCIERO PARA FORMULACIÓN, SEGUIMIENTO Y/O
SUPERVISIÓN</t>
  </si>
  <si>
    <t>3.3.6 TRAMITAR LICENCIAS Y PERMISOS</t>
  </si>
  <si>
    <t>3.3.7 REALIZAR ESTUDIOS DE LABORATORIO</t>
  </si>
  <si>
    <t>3.3.8 APROVECHAMIENTO DE BIENES Y SERVICIOS</t>
  </si>
  <si>
    <t>3.3.9 EJECUTAR OBRA CIVIL</t>
  </si>
  <si>
    <t>3.4 Puente peatonal con mantenimiento</t>
  </si>
  <si>
    <t>3.4.1 CONTRATAR INTERVENTORIA</t>
  </si>
  <si>
    <t>3..2 REALIZAR ESTUDIOS Y DISEÑOS</t>
  </si>
  <si>
    <t>3.4.3 SUMINISTRAR MATERIALES</t>
  </si>
  <si>
    <t>3.4.4 COMPRAR ELEMENTOS DE FERRETERIA</t>
  </si>
  <si>
    <t>3.4.5 CONTRATAR PERSONAL DE APOYO TÉCNICO, JURÍDICO,
ADMINISTRATIVO Y FINANCIERO PARA FORMULACIÓN, SEGUIMIENTO Y/O
SUPERVISIÓN</t>
  </si>
  <si>
    <t>3.4.6 TRAMITAR LICENCIAS Y PERMISOS</t>
  </si>
  <si>
    <t>3.4.7 REALIZAR ESTUDIOS DE LABORATORIO</t>
  </si>
  <si>
    <t>3.4.8 APROVECHAMIENTO DE BIENES Y SERVICIOS</t>
  </si>
  <si>
    <t>3.4.9 EJECUTAR OBRA CIVIL</t>
  </si>
  <si>
    <t>3.5 Ciclo infraestructura construida en vía urbana</t>
  </si>
  <si>
    <t>3.5.1 CONTRATAR INTERVENTORIA</t>
  </si>
  <si>
    <t>3.5.2 ESTUDIOS Y DISEÑOS</t>
  </si>
  <si>
    <t>3.5.3 SUMINISTRAR MATERIALES</t>
  </si>
  <si>
    <t>3.5.4 COMPRAR ELEMENTOS DE FERRETERIA</t>
  </si>
  <si>
    <t>3.5.5 CONTRATAR PERSONAL DE APOYO TÉCNICO, JURÍDICO, ADMINISTRATIVO Y FINANCIERO PARA FORMULACIÓN, SEGUIMIENTO Y/O
SUPERVISIÓN</t>
  </si>
  <si>
    <t>3.5.6 TRAMITAR LICENCIAS Y PERMISOS</t>
  </si>
  <si>
    <t>3.5.7 REALIZAR ESTUDIOS DE LABORATORIO</t>
  </si>
  <si>
    <t>3.5.8 ADQUISICIÓN DE BIENES Y SERVICIOS</t>
  </si>
  <si>
    <t>3.5.9 EJECUTAR OBRA CIVIL</t>
  </si>
  <si>
    <t>3.6 Ciclo infraestructura urbana con mantenimiento</t>
  </si>
  <si>
    <t>3.6.1 CONTRATAR INTERVENTORIA</t>
  </si>
  <si>
    <t>3.6.3 SUMINISTRAR MATERIALES</t>
  </si>
  <si>
    <t>3.6.4 COMPRAR ELEMENTOS DE FERRETERIA</t>
  </si>
  <si>
    <t>3.6.5 CONTRATAR PERSONAL DE APOYO TÉCNICO, JURÍDICO, ADMINISTRATIVO Y FINANCIERO PARA FORMULACIÓN, SEGUIMIENTO Y/O
SUPERVISIÓN</t>
  </si>
  <si>
    <t>3.6.6 TRAMITAR LICENCIAS Y PERMISOS</t>
  </si>
  <si>
    <t>3.6.7 REALIZAR ESTUDIOS DE LABORATORIO</t>
  </si>
  <si>
    <t>3.6.8 ADQUISICIÓN DE BIENES Y SERVICIOS</t>
  </si>
  <si>
    <t>3.6.9 EJECUTAR OBRA CIVIL</t>
  </si>
  <si>
    <t>3.7 Andén de la red secundaria habilitado</t>
  </si>
  <si>
    <t>3.7.1 CONTRATAR INTERVENTORIA</t>
  </si>
  <si>
    <t>3.6.2 REALIZAR ESTUDIOS Y DISEÑOS</t>
  </si>
  <si>
    <t>3.7.2 REALIZAR ESTUDIOS Y DISEÑOS</t>
  </si>
  <si>
    <t>3.7.3 SUMINISTRAR MATERIALES</t>
  </si>
  <si>
    <t>3.7.4 COMPRAR ELEMENTOS DE FERRETERIA</t>
  </si>
  <si>
    <t>3.7.5 CONTRATAR PERSONAL DE APOYO TÉCNICO, JURÍDICO, ADMINISTRATIVO Y FINANCIERO PARA FORMULACIÓN, SEGUIMIENTO Y/O SUPERVISIÓN</t>
  </si>
  <si>
    <t>3.7.6 TRAMITAR LICENCIAS Y PERMISOS</t>
  </si>
  <si>
    <t>3.7.7 REALIZAR ESTUDIOS DE LABORATORIO</t>
  </si>
  <si>
    <t>3.7.8 APROVECHAMIENTO DE BIENES Y SERVICIOS</t>
  </si>
  <si>
    <t>3.7.9 EJECUTAR OBRA CIVIL</t>
  </si>
  <si>
    <t>Numero</t>
  </si>
  <si>
    <t xml:space="preserve">Número </t>
  </si>
  <si>
    <t>Kilometro</t>
  </si>
  <si>
    <t>1.1 Vivienda de Interés Social construidas (Producto principal del
proyecto)</t>
  </si>
  <si>
    <t>Minutos</t>
  </si>
  <si>
    <t>km de ciclo infraestructura por cada 100.000 habitantes</t>
  </si>
  <si>
    <t>Kilometros</t>
  </si>
  <si>
    <t>No de Mt2 construidos para la mitigación del riesgo y la protección o conservación de la malla vial urbana</t>
  </si>
  <si>
    <t>M2</t>
  </si>
  <si>
    <t>Disminuir el deficit cualitativo de vivienda</t>
  </si>
  <si>
    <t>5.328 (3,05 %)</t>
  </si>
  <si>
    <t>Unidad</t>
  </si>
  <si>
    <t>25.829  (14,81 %)</t>
  </si>
  <si>
    <t>Número de salones comunales /Número de juntas de acción comunal</t>
  </si>
  <si>
    <t>Número de salones comunales intervenidos, mantenidos o mejorados / Número de salones comunales a cargo del Municipio</t>
  </si>
  <si>
    <t>114/358 = 31,8%</t>
  </si>
  <si>
    <t>30/108= 27,7%</t>
  </si>
  <si>
    <t>Número de Intervenciones realizadas a infraestructura deportiva</t>
  </si>
  <si>
    <t>2.1.8  APROVISIONAR BIENES Y SERVICIOS</t>
  </si>
  <si>
    <t xml:space="preserve">2.1.1 EJECUTAR OBRA CIVIL (MEJORAMIENTO Y/O ADECUACION DE EQUIPAMIENTOS) </t>
  </si>
  <si>
    <t>Muro</t>
  </si>
  <si>
    <t>Mantenimientos</t>
  </si>
  <si>
    <t>Diseños</t>
  </si>
  <si>
    <t>Estudios</t>
  </si>
  <si>
    <t>2.13.3.3.13.01.001-17</t>
  </si>
  <si>
    <t>2.13.3.2.01.01.004-01</t>
  </si>
  <si>
    <t>2.13.3.2.01.01.004-17</t>
  </si>
  <si>
    <t>2.13.3.2.02.02.004-01</t>
  </si>
  <si>
    <t>MINERALES, ELECTRICIDAD, GAS Y AGUA</t>
  </si>
  <si>
    <t>2.13.3.2.02.01.001-01</t>
  </si>
  <si>
    <t>Permisos</t>
  </si>
  <si>
    <t>Ml</t>
  </si>
  <si>
    <t>136,36</t>
  </si>
  <si>
    <t>Tramites</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</si>
  <si>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</si>
  <si>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</si>
  <si>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</si>
  <si>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</si>
  <si>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</si>
  <si>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</si>
  <si>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 xml:space="preserve">Objetivos:  </t>
    </r>
    <r>
      <rPr>
        <sz val="11"/>
        <rFont val="Arial"/>
        <family val="2"/>
      </rPr>
      <t>1.Disminuir el déficit cualitativo de vivienda 2. Optimizar la calidad de vida a través de una vivienda con condiciones de habitabilidad. 3. Priorizar una vivienda digna y sostenible buscando una mejor calidad de vida</t>
    </r>
  </si>
  <si>
    <r>
      <t xml:space="preserve">FISICO
</t>
    </r>
    <r>
      <rPr>
        <b/>
        <u/>
        <sz val="11"/>
        <rFont val="Arial"/>
        <family val="2"/>
      </rPr>
      <t xml:space="preserve">PROG  </t>
    </r>
    <r>
      <rPr>
        <b/>
        <sz val="11"/>
        <rFont val="Arial"/>
        <family val="2"/>
      </rPr>
      <t xml:space="preserve">
EJEC</t>
    </r>
  </si>
  <si>
    <r>
      <rPr>
        <b/>
        <sz val="11"/>
        <rFont val="Arial"/>
        <family val="2"/>
      </rPr>
      <t>FINANCIERO</t>
    </r>
    <r>
      <rPr>
        <b/>
        <u/>
        <sz val="11"/>
        <rFont val="Arial"/>
        <family val="2"/>
      </rPr>
      <t xml:space="preserve">
PROG  
OBLIGADO</t>
    </r>
  </si>
  <si>
    <r>
      <rPr>
        <sz val="11"/>
        <rFont val="Arial"/>
        <family val="2"/>
      </rPr>
      <t>Deficit cualitativo de vivienda</t>
    </r>
    <r>
      <rPr>
        <b/>
        <sz val="11"/>
        <rFont val="Arial"/>
        <family val="2"/>
      </rPr>
      <t xml:space="preserve">
</t>
    </r>
  </si>
  <si>
    <r>
      <t xml:space="preserve">META DE RESULTADO  No.  1: </t>
    </r>
    <r>
      <rPr>
        <sz val="11"/>
        <rFont val="Arial"/>
        <family val="2"/>
      </rPr>
      <t>Disminuir el deficit cualitativo de vivienda</t>
    </r>
  </si>
  <si>
    <r>
      <t xml:space="preserve">OBSERVACIONES:  </t>
    </r>
    <r>
      <rPr>
        <sz val="11"/>
        <rFont val="Arial"/>
        <family val="2"/>
      </rPr>
      <t>Los recursos derivados de los  302 Mejoramientos corresponden a la vigencia 2023 - CONVENIO 568 FIP DE 2022 DPS - FONDO DE INVERSION PARA LA PAZ</t>
    </r>
  </si>
  <si>
    <t>GRUPO:  DIRECCION TECNICA</t>
  </si>
  <si>
    <t>FECHA DE  SEGUIMIENTO:  31 DICIEMBRE 2024</t>
  </si>
  <si>
    <r>
      <t xml:space="preserve">CODIGO BPPIM: </t>
    </r>
    <r>
      <rPr>
        <sz val="11"/>
        <rFont val="Arial"/>
        <family val="2"/>
      </rPr>
      <t xml:space="preserve"> </t>
    </r>
  </si>
  <si>
    <t>NOMBRE:  JONATHAN EDUARDO SUAREZ BARRERA</t>
  </si>
  <si>
    <t>NOMBRE: MARCO MATHEUS SAAVEDRA RANGEL / DIRECTOR TECNICO</t>
  </si>
  <si>
    <r>
      <t xml:space="preserve">Objetivos:                                                * </t>
    </r>
    <r>
      <rPr>
        <sz val="11"/>
        <rFont val="Arial"/>
        <family val="2"/>
      </rPr>
      <t>Proyección vial de la calle 103 entre la avenida el Jordán y la Avenida Mirolindo
• Desarrollo de la calle transversal 94 para la interconexión entre la ciudadela Simón Bolívar y la Samaria.
• Transversal octava entre calle 141 y 144 contigua a la plaza principal del salado 
• Mantener y fortalecer proyectos para la construcción, mejoramiento y/o rehabilitación de la malla vial de la ciudad, priorizando el mejoramiento de la malla vial de manera responsable priorizando las deficiencias y el cumplimiento de las acciones populares.
• Mitigar los riesgos generados por deterioro de la  infraestructura por causas ambientales, fenómenos naturales que afecten la estabilidad, buen uso y conservación de la malla vial urbana.                                                                *Ejecutar alternativas de respuesta rápida para atender rehabilitaciones claves que permitan la fluidez de la movilidad</t>
    </r>
    <r>
      <rPr>
        <b/>
        <sz val="11"/>
        <rFont val="Arial"/>
        <family val="2"/>
      </rPr>
      <t xml:space="preserve">. </t>
    </r>
    <r>
      <rPr>
        <sz val="11"/>
        <rFont val="Arial"/>
        <family val="2"/>
      </rPr>
      <t>* Rehabilitaremos la malla vial de los corredores preferenciales del SETP “carrera 5 entre las calles 10 y 137, Avenida Ambala entre las calles 25 y 103 y Avenida Ferrocarril entre las calles 19 y 43”, para tener una movilidad rápida y segura, teniendo en cuenta lo establecido en el CONPES 4017.                         * CONECTANDO AGUAS PARA CONSTRUIR CAMINOS - COMBO 3 X 1: • La gran apuesta de nuestro gobierno es el mejoramiento de las redes de acueducto y alcantarillado con doble propósito: por un lado, la mejora del servicio y reducción de pérdidas de agua y por el otro, permitir de manera eficiente y más ágil la recuperación de la malla vial de nuestra ciudad</t>
    </r>
  </si>
  <si>
    <r>
      <rPr>
        <sz val="11"/>
        <rFont val="Arial"/>
        <family val="2"/>
      </rPr>
      <t>Velocidad promedio de desplazamiento de vehículos zona urbana</t>
    </r>
    <r>
      <rPr>
        <b/>
        <sz val="11"/>
        <rFont val="Arial"/>
        <family val="2"/>
      </rPr>
      <t xml:space="preserve">
</t>
    </r>
  </si>
  <si>
    <r>
      <t xml:space="preserve">META DE RESULTADO  No. 1:  </t>
    </r>
    <r>
      <rPr>
        <sz val="11"/>
        <rFont val="Arial"/>
        <family val="2"/>
      </rPr>
      <t>Incremetar la velocidad promedio de desplazamiento de vehículos zona urbana</t>
    </r>
  </si>
  <si>
    <r>
      <rPr>
        <sz val="11"/>
        <rFont val="Arial"/>
        <family val="2"/>
      </rPr>
      <t>Tiempo en minutos de desplazamiento vivienda - oficina</t>
    </r>
    <r>
      <rPr>
        <b/>
        <sz val="11"/>
        <rFont val="Arial"/>
        <family val="2"/>
      </rPr>
      <t xml:space="preserve">
</t>
    </r>
  </si>
  <si>
    <r>
      <t xml:space="preserve">META DE RESULTADO  No. 2:  </t>
    </r>
    <r>
      <rPr>
        <sz val="11"/>
        <rFont val="Arial"/>
        <family val="2"/>
      </rPr>
      <t>Disminuir el tiempo de desplazamiento vivienda - oficina</t>
    </r>
  </si>
  <si>
    <r>
      <t xml:space="preserve">META DE RESULTADO  No. 3:  </t>
    </r>
    <r>
      <rPr>
        <sz val="11"/>
        <rFont val="Arial"/>
        <family val="2"/>
      </rPr>
      <t>Incremetar los km de ciclo infraestructura por cada 100.000 habitantes</t>
    </r>
  </si>
  <si>
    <r>
      <t xml:space="preserve">META DE RESULTADO  No. 4: </t>
    </r>
    <r>
      <rPr>
        <sz val="11"/>
        <rFont val="Arial"/>
        <family val="2"/>
      </rPr>
      <t xml:space="preserve"> Incremetar los Mt2 construidos  para la mitigación del riesgo y la protección o conservación de la malla vial urbana</t>
    </r>
  </si>
  <si>
    <t>GRUPO:  DIRECCION OPERATIVA</t>
  </si>
  <si>
    <r>
      <t xml:space="preserve">OTROS </t>
    </r>
    <r>
      <rPr>
        <sz val="11"/>
        <rFont val="Arial"/>
        <family val="2"/>
      </rPr>
      <t>(Crédito)</t>
    </r>
  </si>
  <si>
    <t>NOMBRE: GILBERTO LOZANO PEREZ / DIRECTOR TECNICO</t>
  </si>
  <si>
    <r>
      <t xml:space="preserve">Objetivos: </t>
    </r>
    <r>
      <rPr>
        <sz val="11"/>
        <rFont val="Arial"/>
        <family val="2"/>
      </rPr>
      <t xml:space="preserve">1. Incrementar los niveles de practica deportiva en escenarios deportivos y recreativos del municipio de Ibagué,  2. Mejorar las condiciones de infraestructura deportiva, 3. Aumentar la disponibilidad de espacios para las prácticas deportivas y recreativas, 4. Recuperar los espacios deportivos y recreativos, 5. Realizar mantenimiento a los espacios existentes,  6. Administrar y mantener la infraestructura disponible
</t>
    </r>
  </si>
  <si>
    <r>
      <rPr>
        <b/>
        <sz val="11"/>
        <rFont val="Arial"/>
        <family val="2"/>
      </rPr>
      <t>Código MGA</t>
    </r>
    <r>
      <rPr>
        <sz val="11"/>
        <rFont val="Arial"/>
        <family val="2"/>
      </rPr>
      <t xml:space="preserve">: </t>
    </r>
    <r>
      <rPr>
        <i/>
        <sz val="11"/>
        <rFont val="Arial"/>
        <family val="2"/>
      </rPr>
      <t>430202800</t>
    </r>
    <r>
      <rPr>
        <sz val="11"/>
        <rFont val="Arial"/>
        <family val="2"/>
      </rPr>
      <t xml:space="preserve">            </t>
    </r>
    <r>
      <rPr>
        <b/>
        <sz val="11"/>
        <rFont val="Arial"/>
        <family val="2"/>
      </rPr>
      <t>Descripción meta</t>
    </r>
    <r>
      <rPr>
        <sz val="11"/>
        <rFont val="Arial"/>
        <family val="2"/>
      </rPr>
      <t xml:space="preserve">: </t>
    </r>
    <r>
      <rPr>
        <i/>
        <sz val="11"/>
        <rFont val="Arial"/>
        <family val="2"/>
      </rPr>
      <t>Mejoramiento de coliseo existente con impacto en un sector o comuna</t>
    </r>
  </si>
  <si>
    <r>
      <rPr>
        <b/>
        <sz val="11"/>
        <rFont val="Arial"/>
        <family val="2"/>
      </rPr>
      <t>Código MGA</t>
    </r>
    <r>
      <rPr>
        <sz val="11"/>
        <rFont val="Arial"/>
        <family val="2"/>
      </rPr>
      <t xml:space="preserve">: </t>
    </r>
    <r>
      <rPr>
        <i/>
        <sz val="11"/>
        <rFont val="Arial"/>
        <family val="2"/>
      </rPr>
      <t xml:space="preserve">430201900              </t>
    </r>
    <r>
      <rPr>
        <sz val="11"/>
        <rFont val="Arial"/>
        <family val="2"/>
      </rPr>
      <t xml:space="preserve"> </t>
    </r>
    <r>
      <rPr>
        <b/>
        <sz val="11"/>
        <rFont val="Arial"/>
        <family val="2"/>
      </rPr>
      <t>Descripción meta</t>
    </r>
    <r>
      <rPr>
        <sz val="11"/>
        <rFont val="Arial"/>
        <family val="2"/>
      </rPr>
      <t xml:space="preserve">: </t>
    </r>
    <r>
      <rPr>
        <i/>
        <sz val="11"/>
        <rFont val="Arial"/>
        <family val="2"/>
      </rPr>
      <t xml:space="preserve">Construcción de piscina nueva con impacto en un sector o comuna </t>
    </r>
  </si>
  <si>
    <r>
      <rPr>
        <b/>
        <sz val="11"/>
        <rFont val="Arial"/>
        <family val="2"/>
      </rPr>
      <t>Código MGA</t>
    </r>
    <r>
      <rPr>
        <sz val="11"/>
        <rFont val="Arial"/>
        <family val="2"/>
      </rPr>
      <t xml:space="preserve">: </t>
    </r>
    <r>
      <rPr>
        <i/>
        <sz val="11"/>
        <rFont val="Arial"/>
        <family val="2"/>
      </rPr>
      <t xml:space="preserve">430202102         </t>
    </r>
    <r>
      <rPr>
        <sz val="11"/>
        <rFont val="Arial"/>
        <family val="2"/>
      </rPr>
      <t xml:space="preserve"> </t>
    </r>
    <r>
      <rPr>
        <b/>
        <sz val="11"/>
        <rFont val="Arial"/>
        <family val="2"/>
      </rPr>
      <t>Descripción meta</t>
    </r>
    <r>
      <rPr>
        <sz val="11"/>
        <rFont val="Arial"/>
        <family val="2"/>
      </rPr>
      <t xml:space="preserve">: </t>
    </r>
    <r>
      <rPr>
        <i/>
        <sz val="11"/>
        <rFont val="Arial"/>
        <family val="2"/>
      </rPr>
      <t>Adecuación de
piscina existente con impacto en un sector o comuna</t>
    </r>
  </si>
  <si>
    <r>
      <rPr>
        <b/>
        <sz val="11"/>
        <rFont val="Arial"/>
        <family val="2"/>
      </rPr>
      <t>Código MGA</t>
    </r>
    <r>
      <rPr>
        <sz val="11"/>
        <rFont val="Arial"/>
        <family val="2"/>
      </rPr>
      <t xml:space="preserve">: </t>
    </r>
    <r>
      <rPr>
        <i/>
        <sz val="11"/>
        <rFont val="Arial"/>
        <family val="2"/>
      </rPr>
      <t xml:space="preserve">430206900        </t>
    </r>
    <r>
      <rPr>
        <sz val="11"/>
        <rFont val="Arial"/>
        <family val="2"/>
      </rPr>
      <t xml:space="preserve"> </t>
    </r>
    <r>
      <rPr>
        <b/>
        <sz val="11"/>
        <rFont val="Arial"/>
        <family val="2"/>
      </rPr>
      <t>Descripción meta</t>
    </r>
    <r>
      <rPr>
        <sz val="11"/>
        <rFont val="Arial"/>
        <family val="2"/>
      </rPr>
      <t xml:space="preserve">: </t>
    </r>
    <r>
      <rPr>
        <i/>
        <sz val="11"/>
        <rFont val="Arial"/>
        <family val="2"/>
      </rPr>
      <t>Mejoramiento de
escenarios deportivos de impacto sector o
comuna, con ampliación de las posibilidades para su aprovechamiento</t>
    </r>
  </si>
  <si>
    <r>
      <t xml:space="preserve">META DE RESULTADO  No.  </t>
    </r>
    <r>
      <rPr>
        <sz val="11"/>
        <rFont val="Arial"/>
        <family val="2"/>
      </rPr>
      <t>Incrementr el Número de Intervenciones realizadas a infraestructura deportiva</t>
    </r>
  </si>
  <si>
    <r>
      <t xml:space="preserve">OTROS </t>
    </r>
    <r>
      <rPr>
        <sz val="11"/>
        <rFont val="Arial"/>
        <family val="2"/>
      </rPr>
      <t>(Convenio)</t>
    </r>
  </si>
  <si>
    <r>
      <t xml:space="preserve">Objetivos:  </t>
    </r>
    <r>
      <rPr>
        <sz val="11"/>
        <rFont val="Arial"/>
        <family val="2"/>
      </rPr>
      <t>1.	Incrementar el desarrollo de actividades de recreación y culturales en la Ciudad de Ibagué,  2. Mejorar las condiciones para la recreación y la cultura, 3. Recuperar los espacios para el desarrollo de actividades de recreación y cultura, 4. Aumentar la disponibilidad de espacios para la recreación y las prácticas culturales</t>
    </r>
  </si>
  <si>
    <r>
      <t xml:space="preserve">Objetivos: </t>
    </r>
    <r>
      <rPr>
        <sz val="11"/>
        <rFont val="Arial"/>
        <family val="2"/>
      </rPr>
      <t xml:space="preserve"> 1.	Construcción del complejo acuático recreodeportivo del parque deportivo del municipio de Ibagué, 2. Mejorar las condiciones para la recreación y la práctica deportiva, 3. Aumentar la disponibilidad de espacios para la recreación y las prácticas deportivas., 4. Realizar mantenimiento a los espacios existentes</t>
    </r>
  </si>
  <si>
    <r>
      <rPr>
        <b/>
        <sz val="11"/>
        <rFont val="Arial"/>
        <family val="2"/>
      </rPr>
      <t>Código MGA</t>
    </r>
    <r>
      <rPr>
        <sz val="11"/>
        <rFont val="Arial"/>
        <family val="2"/>
      </rPr>
      <t xml:space="preserve">: </t>
    </r>
    <r>
      <rPr>
        <i/>
        <sz val="11"/>
        <rFont val="Arial"/>
        <family val="2"/>
      </rPr>
      <t>430201900</t>
    </r>
    <r>
      <rPr>
        <sz val="11"/>
        <rFont val="Arial"/>
        <family val="2"/>
      </rPr>
      <t xml:space="preserve">          </t>
    </r>
    <r>
      <rPr>
        <b/>
        <sz val="11"/>
        <rFont val="Arial"/>
        <family val="2"/>
      </rPr>
      <t>Descripción meta:</t>
    </r>
    <r>
      <rPr>
        <sz val="11"/>
        <rFont val="Arial"/>
        <family val="2"/>
      </rPr>
      <t xml:space="preserve"> </t>
    </r>
    <r>
      <rPr>
        <i/>
        <sz val="11"/>
        <rFont val="Arial"/>
        <family val="2"/>
      </rPr>
      <t xml:space="preserve">Construcción de piscina nueva con impacto en un sector o
comuna </t>
    </r>
  </si>
  <si>
    <r>
      <t xml:space="preserve">Objetivos:  </t>
    </r>
    <r>
      <rPr>
        <sz val="11"/>
        <rFont val="Arial"/>
        <family val="2"/>
      </rPr>
      <t>1.	Aumentar los espacios físicos para la participacion social y ciudadana en el Municipio de Ibagué, 2. Aumentar equipamientos en las distintas comunas del Municipio de Ibagué, 3. Aumentar el interés de los miembros de la comunidad para la interacción social y participación ciudadana, 4. Adecuada Infraestructura en los equipamientos del Municipio de Ibagué, 5. Incrementar la periodicidad y calidad de los mantenimientos</t>
    </r>
  </si>
  <si>
    <r>
      <t xml:space="preserve">META DE RESULTADO  No. 1:   </t>
    </r>
    <r>
      <rPr>
        <sz val="11"/>
        <rFont val="Arial"/>
        <family val="2"/>
      </rPr>
      <t>Incremetar el Número de salones comunales /Número de juntas de acción comunal</t>
    </r>
  </si>
  <si>
    <r>
      <t xml:space="preserve">META DE RESULTADO  No. 2: </t>
    </r>
    <r>
      <rPr>
        <sz val="11"/>
        <rFont val="Arial"/>
        <family val="2"/>
      </rPr>
      <t>Incrementar el Número de salones comunales intervenidos, mantenidos o mejorados / Número de salones comunales a cargo del Municipio</t>
    </r>
  </si>
  <si>
    <r>
      <t xml:space="preserve">OBSERVACIONES: 1. </t>
    </r>
    <r>
      <rPr>
        <sz val="11"/>
        <rFont val="Arial"/>
        <family val="2"/>
      </rPr>
      <t>Salón Comunal San Carlos</t>
    </r>
  </si>
  <si>
    <r>
      <rPr>
        <b/>
        <sz val="11"/>
        <rFont val="Arial"/>
        <family val="2"/>
      </rPr>
      <t>Código MGA</t>
    </r>
    <r>
      <rPr>
        <sz val="11"/>
        <rFont val="Arial"/>
        <family val="2"/>
      </rPr>
      <t xml:space="preserve">: </t>
    </r>
    <r>
      <rPr>
        <b/>
        <sz val="11"/>
        <rFont val="Arial"/>
        <family val="2"/>
      </rPr>
      <t xml:space="preserve">240211300   </t>
    </r>
    <r>
      <rPr>
        <sz val="11"/>
        <rFont val="Arial"/>
        <family val="2"/>
      </rPr>
      <t xml:space="preserve">      </t>
    </r>
    <r>
      <rPr>
        <b/>
        <sz val="11"/>
        <rFont val="Arial"/>
        <family val="2"/>
      </rPr>
      <t xml:space="preserve">Descripción meta: </t>
    </r>
    <r>
      <rPr>
        <sz val="11"/>
        <rFont val="Arial"/>
        <family val="2"/>
      </rPr>
      <t xml:space="preserve"> Aumento de la red
vial urbana disponible para el tránsito y la movilidad construyendo nuevas conexiones entre sectores y/o comunas</t>
    </r>
  </si>
  <si>
    <r>
      <rPr>
        <b/>
        <sz val="11"/>
        <rFont val="Arial"/>
        <family val="2"/>
      </rPr>
      <t>Código MGA</t>
    </r>
    <r>
      <rPr>
        <sz val="11"/>
        <rFont val="Arial"/>
        <family val="2"/>
      </rPr>
      <t xml:space="preserve">: 240211400   </t>
    </r>
    <r>
      <rPr>
        <b/>
        <sz val="11"/>
        <rFont val="Arial"/>
        <family val="2"/>
      </rPr>
      <t xml:space="preserve">    Descripción meta:</t>
    </r>
    <r>
      <rPr>
        <sz val="11"/>
        <rFont val="Arial"/>
        <family val="2"/>
      </rPr>
      <t xml:space="preserve"> Mejoramiento o rehabilitación de vías urbanas existentes en la ciudad, que  incluye vías principales y al interior de las comunas y/o barrios</t>
    </r>
  </si>
  <si>
    <r>
      <rPr>
        <b/>
        <sz val="11"/>
        <rFont val="Arial"/>
        <family val="2"/>
      </rPr>
      <t>Código MGA</t>
    </r>
    <r>
      <rPr>
        <sz val="11"/>
        <rFont val="Arial"/>
        <family val="2"/>
      </rPr>
      <t xml:space="preserve">: 240211813          </t>
    </r>
    <r>
      <rPr>
        <b/>
        <sz val="11"/>
        <rFont val="Arial"/>
        <family val="2"/>
      </rPr>
      <t>Descripción meta</t>
    </r>
    <r>
      <rPr>
        <sz val="11"/>
        <rFont val="Arial"/>
        <family val="2"/>
      </rPr>
      <t>:  Estudios y Diseños
para la Modernización y el Crecimiento de los medios de transporte de todos.</t>
    </r>
  </si>
  <si>
    <r>
      <rPr>
        <b/>
        <sz val="11"/>
        <rFont val="Arial"/>
        <family val="2"/>
      </rPr>
      <t>Código MGA:</t>
    </r>
    <r>
      <rPr>
        <sz val="11"/>
        <rFont val="Arial"/>
        <family val="2"/>
      </rPr>
      <t xml:space="preserve"> 240210100          </t>
    </r>
    <r>
      <rPr>
        <b/>
        <sz val="11"/>
        <rFont val="Arial"/>
        <family val="2"/>
      </rPr>
      <t>Descripción meta</t>
    </r>
    <r>
      <rPr>
        <sz val="11"/>
        <rFont val="Arial"/>
        <family val="2"/>
      </rPr>
      <t>:  Realizar obras de estabilización y
mitigación de riesgos asociadas directamente a la infraestructura vial urbana.</t>
    </r>
  </si>
  <si>
    <r>
      <rPr>
        <b/>
        <sz val="11"/>
        <rFont val="Arial"/>
        <family val="2"/>
      </rPr>
      <t>Código MGA</t>
    </r>
    <r>
      <rPr>
        <sz val="11"/>
        <rFont val="Arial"/>
        <family val="2"/>
      </rPr>
      <t xml:space="preserve">: 240206100          </t>
    </r>
    <r>
      <rPr>
        <b/>
        <sz val="11"/>
        <rFont val="Arial"/>
        <family val="2"/>
      </rPr>
      <t>Descripción meta</t>
    </r>
    <r>
      <rPr>
        <sz val="11"/>
        <rFont val="Arial"/>
        <family val="2"/>
      </rPr>
      <t>:  Construcción de nuevos Puentes vehiculares urbano que se requiere para el desarrollo integral de la ciudad.</t>
    </r>
  </si>
  <si>
    <r>
      <rPr>
        <b/>
        <sz val="11"/>
        <rFont val="Arial"/>
        <family val="2"/>
      </rPr>
      <t>Código MGA:</t>
    </r>
    <r>
      <rPr>
        <sz val="11"/>
        <rFont val="Arial"/>
        <family val="2"/>
      </rPr>
      <t xml:space="preserve"> 240208300          </t>
    </r>
    <r>
      <rPr>
        <b/>
        <sz val="11"/>
        <rFont val="Arial"/>
        <family val="2"/>
      </rPr>
      <t>Descripción meta</t>
    </r>
    <r>
      <rPr>
        <sz val="11"/>
        <rFont val="Arial"/>
        <family val="2"/>
      </rPr>
      <t>:  Mantener Puentes vehiculares urbano para garantizar el flujo del tránsito y la movilidad.</t>
    </r>
  </si>
  <si>
    <r>
      <rPr>
        <b/>
        <sz val="11"/>
        <rFont val="Arial"/>
        <family val="2"/>
      </rPr>
      <t xml:space="preserve">Código MGA: </t>
    </r>
    <r>
      <rPr>
        <sz val="11"/>
        <rFont val="Arial"/>
        <family val="2"/>
      </rPr>
      <t xml:space="preserve">240213000          </t>
    </r>
    <r>
      <rPr>
        <b/>
        <sz val="11"/>
        <rFont val="Arial"/>
        <family val="2"/>
      </rPr>
      <t>Descripción meta:</t>
    </r>
    <r>
      <rPr>
        <sz val="11"/>
        <rFont val="Arial"/>
        <family val="2"/>
      </rPr>
      <t xml:space="preserve">  Construcción de
Puentes peatonales urbanos nuevos</t>
    </r>
  </si>
  <si>
    <r>
      <rPr>
        <b/>
        <sz val="11"/>
        <rFont val="Arial"/>
        <family val="2"/>
      </rPr>
      <t>Código MGA</t>
    </r>
    <r>
      <rPr>
        <sz val="11"/>
        <rFont val="Arial"/>
        <family val="2"/>
      </rPr>
      <t xml:space="preserve">: 240212000             </t>
    </r>
    <r>
      <rPr>
        <b/>
        <sz val="11"/>
        <rFont val="Arial"/>
        <family val="2"/>
      </rPr>
      <t>Descripción meta:</t>
    </r>
    <r>
      <rPr>
        <sz val="11"/>
        <rFont val="Arial"/>
        <family val="2"/>
      </rPr>
      <t xml:space="preserve">  Mantener Puentes
peatonales urbanos</t>
    </r>
  </si>
  <si>
    <r>
      <rPr>
        <b/>
        <sz val="11"/>
        <rFont val="Arial"/>
        <family val="2"/>
      </rPr>
      <t>Código MGA</t>
    </r>
    <r>
      <rPr>
        <sz val="11"/>
        <rFont val="Arial"/>
        <family val="2"/>
      </rPr>
      <t xml:space="preserve">: 240209300          </t>
    </r>
    <r>
      <rPr>
        <b/>
        <sz val="11"/>
        <rFont val="Arial"/>
        <family val="2"/>
      </rPr>
      <t xml:space="preserve">Descripción meta: </t>
    </r>
    <r>
      <rPr>
        <sz val="11"/>
        <rFont val="Arial"/>
        <family val="2"/>
      </rPr>
      <t xml:space="preserve"> Habilitar carriles para el tránsito de bicicletas y demás medios de transporte alternativos</t>
    </r>
  </si>
  <si>
    <r>
      <rPr>
        <b/>
        <sz val="11"/>
        <rFont val="Arial"/>
        <family val="2"/>
      </rPr>
      <t>Código MGA</t>
    </r>
    <r>
      <rPr>
        <sz val="11"/>
        <rFont val="Arial"/>
        <family val="2"/>
      </rPr>
      <t xml:space="preserve">: 240209301          </t>
    </r>
    <r>
      <rPr>
        <b/>
        <sz val="11"/>
        <rFont val="Arial"/>
        <family val="2"/>
      </rPr>
      <t xml:space="preserve">Descripción meta: </t>
    </r>
    <r>
      <rPr>
        <sz val="11"/>
        <rFont val="Arial"/>
        <family val="2"/>
      </rPr>
      <t xml:space="preserve"> Mantenimiento de carriles para el tránsito de bicicletas  y demás medios de transporte alternativos</t>
    </r>
  </si>
  <si>
    <r>
      <rPr>
        <b/>
        <sz val="11"/>
        <rFont val="Arial"/>
        <family val="2"/>
      </rPr>
      <t>Código MGA</t>
    </r>
    <r>
      <rPr>
        <sz val="11"/>
        <rFont val="Arial"/>
        <family val="2"/>
      </rPr>
      <t xml:space="preserve">: </t>
    </r>
    <r>
      <rPr>
        <b/>
        <sz val="11"/>
        <rFont val="Arial"/>
        <family val="2"/>
      </rPr>
      <t>240203200</t>
    </r>
    <r>
      <rPr>
        <sz val="11"/>
        <rFont val="Arial"/>
        <family val="2"/>
      </rPr>
      <t xml:space="preserve">          </t>
    </r>
    <r>
      <rPr>
        <b/>
        <sz val="11"/>
        <rFont val="Arial"/>
        <family val="2"/>
      </rPr>
      <t>Descripción meta</t>
    </r>
    <r>
      <rPr>
        <sz val="11"/>
        <rFont val="Arial"/>
        <family val="2"/>
      </rPr>
      <t>:  Construir y/o mantener Andenes</t>
    </r>
  </si>
  <si>
    <r>
      <t xml:space="preserve">Código MGA:  </t>
    </r>
    <r>
      <rPr>
        <sz val="11"/>
        <rFont val="Arial"/>
        <family val="2"/>
      </rPr>
      <t xml:space="preserve">400103203                         </t>
    </r>
    <r>
      <rPr>
        <b/>
        <sz val="11"/>
        <rFont val="Arial"/>
        <family val="2"/>
      </rPr>
      <t xml:space="preserve">Descripción meta: </t>
    </r>
    <r>
      <rPr>
        <sz val="11"/>
        <rFont val="Arial"/>
        <family val="2"/>
      </rPr>
      <t>Apoyar a familias de escasos recursos y/o en condiciones de vulnerabilidad para mejorar sus viviendas</t>
    </r>
  </si>
  <si>
    <t>PROCESO: PLANEACION ESTRATEGICA Y TERRITORIAL</t>
  </si>
  <si>
    <t>Codigo: FOR-08-PRO-PET-01</t>
  </si>
  <si>
    <t>Version: 01</t>
  </si>
  <si>
    <t>FORMATO: PLAN DE ACCION</t>
  </si>
  <si>
    <t>Fecha: 31/08/2017</t>
  </si>
  <si>
    <t>Pagina: 1 de  1</t>
  </si>
  <si>
    <t>Objetivos:             1. Construcción de viviendas para familias con déficit habitacional, 2. Facilitar el acceso a vivienda digna a familias vulnerables y excluida., 3. Establecer los recursos económicos para invertir en vivienda, 4. Generar oferta institucional que brinde soluciones de viviendas a familias vulnerables</t>
  </si>
  <si>
    <t>META DE RESULTADO  No. 1:  Disminuir el deficit cualitativo de vivienda</t>
  </si>
  <si>
    <t>OBSERVACIONES:  Se tramitaron 82 pagos del periodo enero a diciembre 2024, correspondiente a 40 familias beneficiadas con el pago de arrendamiento contemplado a traves de Sentencias Judiciales</t>
  </si>
  <si>
    <r>
      <t xml:space="preserve">FISICO
</t>
    </r>
    <r>
      <rPr>
        <u/>
        <sz val="11"/>
        <rFont val="Arial"/>
        <family val="2"/>
      </rPr>
      <t xml:space="preserve">PROG  </t>
    </r>
    <r>
      <rPr>
        <sz val="11"/>
        <rFont val="Arial"/>
        <family val="2"/>
      </rPr>
      <t xml:space="preserve">
EJEC</t>
    </r>
  </si>
  <si>
    <r>
      <rPr>
        <sz val="11"/>
        <rFont val="Arial"/>
        <family val="2"/>
      </rPr>
      <t>FINANCIERO</t>
    </r>
    <r>
      <rPr>
        <u/>
        <sz val="11"/>
        <rFont val="Arial"/>
        <family val="2"/>
      </rPr>
      <t xml:space="preserve">
PROG  
OBLIGADO</t>
    </r>
  </si>
  <si>
    <t>Código MGA: 400104201 Descripción meta: Apoyo financiero a través de la asignación de un subsidio familiar de vivienda de interés social para la  adquisición de una vivienda nueva y usada</t>
  </si>
  <si>
    <t>Código MGA: 400103300     Descripción meta: Corresponde a la asignación de subsidios para arrendamiento de vivienda en cumplimiento de sentencias judiciales.</t>
  </si>
  <si>
    <t>Código MGA: 400103401       Descripción meta: Apoyo financiero a través de la asignación de un subsidio familiar de vivienda de interés  social para  construcción en sitio propio en el proyecto del reposo con el fin de dar cumplimiento a la sentencia 73001-23-00- 000-2001-016-76-00</t>
  </si>
  <si>
    <r>
      <rPr>
        <b/>
        <sz val="11"/>
        <rFont val="Arial"/>
        <family val="2"/>
      </rPr>
      <t>Código MGA</t>
    </r>
    <r>
      <rPr>
        <sz val="11"/>
        <rFont val="Arial"/>
        <family val="2"/>
      </rPr>
      <t xml:space="preserve">: 430101200           </t>
    </r>
    <r>
      <rPr>
        <b/>
        <sz val="11"/>
        <rFont val="Arial"/>
        <family val="2"/>
      </rPr>
      <t>Descripción meta</t>
    </r>
    <r>
      <rPr>
        <sz val="11"/>
        <rFont val="Arial"/>
        <family val="2"/>
      </rPr>
      <t>: Mantenimiento del Parque  Centenario de la ciudad de Ibagué</t>
    </r>
  </si>
  <si>
    <r>
      <rPr>
        <b/>
        <sz val="11"/>
        <rFont val="Arial"/>
        <family val="2"/>
      </rPr>
      <t>Código MGA</t>
    </r>
    <r>
      <rPr>
        <sz val="11"/>
        <rFont val="Arial"/>
        <family val="2"/>
      </rPr>
      <t xml:space="preserve">: 450200700       </t>
    </r>
    <r>
      <rPr>
        <b/>
        <sz val="11"/>
        <rFont val="Arial"/>
        <family val="2"/>
      </rPr>
      <t xml:space="preserve">Descripción meta: </t>
    </r>
    <r>
      <rPr>
        <sz val="11"/>
        <rFont val="Arial"/>
        <family val="2"/>
      </rPr>
      <t>Construcción de Salones comunales en terrenos no construidos</t>
    </r>
  </si>
  <si>
    <r>
      <rPr>
        <b/>
        <sz val="11"/>
        <rFont val="Arial"/>
        <family val="2"/>
      </rPr>
      <t>Código MGA</t>
    </r>
    <r>
      <rPr>
        <sz val="11"/>
        <rFont val="Arial"/>
        <family val="2"/>
      </rPr>
      <t xml:space="preserve">: 450200300           </t>
    </r>
    <r>
      <rPr>
        <b/>
        <sz val="11"/>
        <rFont val="Arial"/>
        <family val="2"/>
      </rPr>
      <t xml:space="preserve">Descripción meta: </t>
    </r>
    <r>
      <rPr>
        <sz val="11"/>
        <rFont val="Arial"/>
        <family val="2"/>
      </rPr>
      <t>Adecuación de salones comunales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</si>
</sst>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quot;$&quot;* #,##0.00_-;\-&quot;$&quot;* #,##0.00_-;_-&quot;$&quot;* &quot;-&quot;??_-;_-@_-"/>
    <numFmt numFmtId="165" formatCode="_ &quot;$&quot;\ * #,##0.00_ ;_ &quot;$&quot;\ * \-#,##0.00_ ;_ &quot;$&quot;\ * &quot;-&quot;??_ ;_ @_ "/>
    <numFmt numFmtId="166" formatCode="0.0%"/>
    <numFmt numFmtId="167" formatCode="#,##0.0_);\(#,##0.0\)"/>
    <numFmt numFmtId="168" formatCode="_ &quot;$&quot;\ * #,##0_ ;_ &quot;$&quot;\ * \-#,##0_ ;_ &quot;$&quot;\ * &quot;-&quot;??_ ;_ @_ "/>
    <numFmt numFmtId="169" formatCode="_ * #,##0.00_ ;_ * \-#,##0.00_ ;_ * &quot;-&quot;??_ ;_ @_ "/>
    <numFmt numFmtId="170" formatCode="_-* #,##0_-;\-* #,##0_-;_-* &quot;-&quot;??_-;_-@_-"/>
    <numFmt numFmtId="171" formatCode="0.0"/>
    <numFmt numFmtId="172" formatCode="0.000"/>
  </numFmts>
  <fonts count="12">
    <font>
      <sz val="11"/>
      <color theme="1"/>
      <name val="Calibri"/>
      <family val="2"/>
      <scheme val="minor"/>
    </font>
    <font>
      <sz val="10"/>
      <name val="Arial"/>
      <family val="2"/>
    </font>
    <font>
      <sz val="12"/>
      <name val="Arial MT"/>
    </font>
    <font>
      <sz val="11"/>
      <color theme="1"/>
      <name val="Calibri"/>
      <family val="2"/>
      <scheme val="minor"/>
    </font>
    <font>
      <sz val="9"/>
      <color indexed="81"/>
      <name val="Tahoma"/>
      <family val="2"/>
    </font>
    <font>
      <b/>
      <sz val="9"/>
      <color indexed="81"/>
      <name val="Tahoma"/>
      <family val="2"/>
    </font>
    <font>
      <sz val="10"/>
      <color indexed="81"/>
      <name val="Tahoma"/>
      <family val="2"/>
    </font>
    <font>
      <sz val="11"/>
      <name val="Arial"/>
      <family val="2"/>
    </font>
    <font>
      <b/>
      <sz val="11"/>
      <name val="Arial"/>
      <family val="2"/>
    </font>
    <font>
      <b/>
      <u/>
      <sz val="11"/>
      <name val="Arial"/>
      <family val="2"/>
    </font>
    <font>
      <i/>
      <sz val="11"/>
      <name val="Arial"/>
      <family val="2"/>
    </font>
    <font>
      <u/>
      <sz val="1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rgb="FFB4C6E7"/>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indexed="64"/>
      </right>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bottom/>
      <diagonal/>
    </border>
    <border>
      <left style="thin">
        <color auto="1"/>
      </left>
      <right/>
      <top/>
      <bottom style="medium">
        <color indexed="64"/>
      </bottom>
      <diagonal/>
    </border>
    <border>
      <left/>
      <right style="thin">
        <color auto="1"/>
      </right>
      <top/>
      <bottom style="medium">
        <color indexed="64"/>
      </bottom>
      <diagonal/>
    </border>
  </borders>
  <cellStyleXfs count="10">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9" fontId="1"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 fillId="0" borderId="0"/>
    <xf numFmtId="0" fontId="2" fillId="0" borderId="0"/>
    <xf numFmtId="164" fontId="1" fillId="0" borderId="0" applyFont="0" applyFill="0" applyBorder="0" applyAlignment="0" applyProtection="0"/>
  </cellStyleXfs>
  <cellXfs count="471">
    <xf numFmtId="0" fontId="0" fillId="0" borderId="0" xfId="0"/>
    <xf numFmtId="0" fontId="7" fillId="0" borderId="0" xfId="1" applyFont="1"/>
    <xf numFmtId="10" fontId="7" fillId="0" borderId="0" xfId="2" applyNumberFormat="1" applyFont="1"/>
    <xf numFmtId="0" fontId="8" fillId="0" borderId="0" xfId="1" applyFont="1"/>
    <xf numFmtId="0" fontId="8" fillId="0" borderId="1" xfId="1" applyFont="1" applyBorder="1"/>
    <xf numFmtId="0" fontId="7" fillId="0" borderId="0" xfId="1" applyFont="1" applyAlignment="1">
      <alignment vertical="center"/>
    </xf>
    <xf numFmtId="2" fontId="8" fillId="0" borderId="0" xfId="1" applyNumberFormat="1" applyFont="1" applyAlignment="1">
      <alignment vertical="center"/>
    </xf>
    <xf numFmtId="2" fontId="8" fillId="0" borderId="1" xfId="1" applyNumberFormat="1" applyFont="1" applyBorder="1" applyAlignment="1">
      <alignment horizontal="center" vertical="center"/>
    </xf>
    <xf numFmtId="2" fontId="8" fillId="0" borderId="0" xfId="1" applyNumberFormat="1" applyFont="1" applyAlignment="1">
      <alignment horizontal="center" vertical="center" wrapText="1"/>
    </xf>
    <xf numFmtId="2" fontId="8" fillId="0" borderId="0" xfId="1" applyNumberFormat="1" applyFont="1" applyAlignment="1">
      <alignment horizontal="center" vertical="center"/>
    </xf>
    <xf numFmtId="0" fontId="7" fillId="0" borderId="0" xfId="1" applyFont="1" applyAlignment="1">
      <alignment horizontal="center"/>
    </xf>
    <xf numFmtId="2" fontId="7" fillId="0" borderId="0" xfId="1" applyNumberFormat="1" applyFont="1" applyAlignment="1">
      <alignment vertical="center" wrapText="1"/>
    </xf>
    <xf numFmtId="165" fontId="7" fillId="0" borderId="0" xfId="3" applyFont="1" applyBorder="1" applyAlignment="1" applyProtection="1">
      <alignment vertical="center"/>
    </xf>
    <xf numFmtId="2" fontId="7" fillId="0" borderId="0" xfId="1" applyNumberFormat="1" applyFont="1"/>
    <xf numFmtId="165" fontId="7" fillId="0" borderId="0" xfId="3" applyFont="1" applyBorder="1"/>
    <xf numFmtId="164" fontId="7" fillId="0" borderId="0" xfId="1" applyNumberFormat="1" applyFont="1"/>
    <xf numFmtId="2" fontId="7" fillId="0" borderId="0" xfId="1" applyNumberFormat="1" applyFont="1" applyAlignment="1">
      <alignment horizontal="left" vertical="center" wrapText="1"/>
    </xf>
    <xf numFmtId="0" fontId="8" fillId="0" borderId="1" xfId="1" applyFont="1" applyBorder="1" applyAlignment="1">
      <alignment vertical="center"/>
    </xf>
    <xf numFmtId="2" fontId="7" fillId="0" borderId="0" xfId="1" applyNumberFormat="1" applyFont="1" applyAlignment="1">
      <alignment vertical="center"/>
    </xf>
    <xf numFmtId="0" fontId="7" fillId="0" borderId="0" xfId="1" applyFont="1" applyAlignment="1">
      <alignment wrapText="1"/>
    </xf>
    <xf numFmtId="0" fontId="7" fillId="0" borderId="0" xfId="1" applyFont="1" applyAlignment="1">
      <alignment horizontal="left" wrapText="1"/>
    </xf>
    <xf numFmtId="0" fontId="8" fillId="2" borderId="1" xfId="1" applyFont="1" applyFill="1" applyBorder="1" applyAlignment="1">
      <alignment horizontal="center" vertical="center"/>
    </xf>
    <xf numFmtId="10" fontId="8" fillId="2" borderId="1" xfId="2" applyNumberFormat="1" applyFont="1" applyFill="1" applyBorder="1" applyAlignment="1">
      <alignment horizontal="center" vertical="center"/>
    </xf>
    <xf numFmtId="0" fontId="8" fillId="0" borderId="1" xfId="1" applyFont="1" applyBorder="1" applyAlignment="1">
      <alignment horizontal="center" vertical="center"/>
    </xf>
    <xf numFmtId="1" fontId="8" fillId="0" borderId="1" xfId="1" applyNumberFormat="1" applyFont="1" applyBorder="1" applyAlignment="1">
      <alignment horizontal="center" vertical="center" wrapText="1"/>
    </xf>
    <xf numFmtId="170" fontId="7" fillId="0" borderId="1" xfId="6" applyNumberFormat="1" applyFont="1" applyBorder="1" applyAlignment="1">
      <alignment vertical="center"/>
    </xf>
    <xf numFmtId="14" fontId="7" fillId="0" borderId="10" xfId="7" applyNumberFormat="1" applyFont="1" applyBorder="1" applyAlignment="1">
      <alignment horizontal="center" vertical="center"/>
    </xf>
    <xf numFmtId="165" fontId="7" fillId="0" borderId="0" xfId="3" applyFont="1" applyFill="1" applyBorder="1" applyAlignment="1" applyProtection="1">
      <alignment vertical="center"/>
    </xf>
    <xf numFmtId="2" fontId="7" fillId="0" borderId="0" xfId="1" applyNumberFormat="1" applyFont="1" applyAlignment="1">
      <alignment horizontal="left" vertical="top" wrapText="1"/>
    </xf>
    <xf numFmtId="1" fontId="8" fillId="2" borderId="1" xfId="1" applyNumberFormat="1"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70" fontId="7" fillId="2" borderId="1" xfId="6" applyNumberFormat="1" applyFont="1" applyFill="1" applyBorder="1" applyAlignment="1">
      <alignment vertical="center"/>
    </xf>
    <xf numFmtId="14" fontId="7" fillId="2" borderId="10" xfId="7" applyNumberFormat="1" applyFont="1" applyFill="1" applyBorder="1" applyAlignment="1">
      <alignment horizontal="center" vertical="center"/>
    </xf>
    <xf numFmtId="0" fontId="7" fillId="2" borderId="0" xfId="1" applyFont="1" applyFill="1"/>
    <xf numFmtId="0" fontId="7" fillId="2" borderId="0" xfId="1" applyFont="1" applyFill="1" applyAlignment="1">
      <alignment wrapText="1"/>
    </xf>
    <xf numFmtId="2" fontId="7" fillId="2" borderId="0" xfId="1" applyNumberFormat="1" applyFont="1" applyFill="1" applyAlignment="1">
      <alignment horizontal="left" vertical="top" wrapText="1"/>
    </xf>
    <xf numFmtId="165" fontId="7" fillId="2" borderId="0" xfId="3" applyFont="1" applyFill="1" applyBorder="1" applyAlignment="1" applyProtection="1">
      <alignment vertical="center"/>
    </xf>
    <xf numFmtId="2" fontId="7" fillId="2" borderId="0" xfId="1" applyNumberFormat="1" applyFont="1" applyFill="1"/>
    <xf numFmtId="165" fontId="7" fillId="2" borderId="0" xfId="3" applyFont="1" applyFill="1" applyBorder="1"/>
    <xf numFmtId="164" fontId="7" fillId="2" borderId="0" xfId="1" applyNumberFormat="1" applyFont="1" applyFill="1"/>
    <xf numFmtId="0" fontId="7" fillId="2" borderId="1" xfId="1" applyFont="1" applyFill="1" applyBorder="1" applyAlignment="1">
      <alignment horizontal="center" vertical="center" wrapText="1"/>
    </xf>
    <xf numFmtId="0" fontId="7" fillId="0" borderId="9" xfId="1" applyFont="1" applyBorder="1"/>
    <xf numFmtId="0" fontId="7" fillId="0" borderId="0" xfId="1" applyFont="1" applyAlignment="1">
      <alignment horizontal="left" vertical="center"/>
    </xf>
    <xf numFmtId="167" fontId="7" fillId="0" borderId="0" xfId="1" applyNumberFormat="1" applyFont="1"/>
    <xf numFmtId="10" fontId="7" fillId="0" borderId="0" xfId="2" applyNumberFormat="1" applyFont="1" applyBorder="1" applyProtection="1"/>
    <xf numFmtId="39" fontId="7" fillId="0" borderId="0" xfId="1" applyNumberFormat="1" applyFont="1"/>
    <xf numFmtId="39" fontId="7" fillId="0" borderId="8" xfId="1" applyNumberFormat="1" applyFont="1" applyBorder="1"/>
    <xf numFmtId="167" fontId="8" fillId="0" borderId="1" xfId="1" applyNumberFormat="1" applyFont="1" applyBorder="1" applyAlignment="1">
      <alignment horizontal="center" vertical="top" wrapText="1"/>
    </xf>
    <xf numFmtId="10" fontId="7" fillId="0" borderId="0" xfId="2" applyNumberFormat="1" applyFont="1" applyBorder="1"/>
    <xf numFmtId="170" fontId="7" fillId="0" borderId="0" xfId="1" applyNumberFormat="1" applyFont="1"/>
    <xf numFmtId="0" fontId="7" fillId="0" borderId="1" xfId="0" applyFont="1" applyBorder="1" applyAlignment="1">
      <alignment horizontal="center" vertical="center"/>
    </xf>
    <xf numFmtId="0" fontId="7" fillId="0" borderId="0" xfId="0" applyFont="1"/>
    <xf numFmtId="0" fontId="8" fillId="2" borderId="14" xfId="1" applyFont="1" applyFill="1" applyBorder="1" applyAlignment="1">
      <alignment horizontal="center" vertical="center"/>
    </xf>
    <xf numFmtId="10" fontId="8" fillId="2" borderId="14" xfId="2" applyNumberFormat="1" applyFont="1" applyFill="1" applyBorder="1" applyAlignment="1">
      <alignment horizontal="center" vertical="center" wrapText="1"/>
    </xf>
    <xf numFmtId="0" fontId="8" fillId="0" borderId="17" xfId="1" applyFont="1" applyBorder="1" applyAlignment="1">
      <alignment horizontal="center" vertical="center"/>
    </xf>
    <xf numFmtId="0" fontId="7" fillId="0" borderId="17" xfId="1" applyFont="1" applyBorder="1" applyAlignment="1">
      <alignment horizontal="center" vertical="center" wrapText="1"/>
    </xf>
    <xf numFmtId="170" fontId="7" fillId="2" borderId="17" xfId="6" applyNumberFormat="1" applyFont="1" applyFill="1" applyBorder="1" applyAlignment="1">
      <alignment vertical="center"/>
    </xf>
    <xf numFmtId="170" fontId="7" fillId="2" borderId="17" xfId="4" applyNumberFormat="1" applyFont="1" applyFill="1" applyBorder="1" applyAlignment="1">
      <alignment vertical="center"/>
    </xf>
    <xf numFmtId="0" fontId="7" fillId="0" borderId="1" xfId="1" applyFont="1" applyBorder="1" applyAlignment="1">
      <alignment horizontal="center" vertical="center" wrapText="1"/>
    </xf>
    <xf numFmtId="0" fontId="8" fillId="2" borderId="22" xfId="1" applyFont="1" applyFill="1" applyBorder="1" applyAlignment="1">
      <alignment horizontal="center" vertical="center"/>
    </xf>
    <xf numFmtId="170" fontId="7" fillId="2" borderId="22" xfId="6" applyNumberFormat="1" applyFont="1" applyFill="1" applyBorder="1" applyAlignment="1">
      <alignment vertical="center"/>
    </xf>
    <xf numFmtId="0" fontId="8" fillId="0" borderId="10" xfId="1" applyFont="1" applyBorder="1" applyAlignment="1">
      <alignment horizontal="center" vertical="center"/>
    </xf>
    <xf numFmtId="0" fontId="7" fillId="0" borderId="10" xfId="1" applyFont="1" applyBorder="1" applyAlignment="1">
      <alignment horizontal="center" vertical="center" wrapText="1"/>
    </xf>
    <xf numFmtId="0" fontId="8" fillId="0" borderId="22" xfId="1" applyFont="1" applyBorder="1" applyAlignment="1">
      <alignment horizontal="center" vertical="center"/>
    </xf>
    <xf numFmtId="168" fontId="7" fillId="0" borderId="10" xfId="3" applyNumberFormat="1" applyFont="1" applyFill="1" applyBorder="1" applyAlignment="1">
      <alignment horizontal="center" vertical="center" wrapText="1"/>
    </xf>
    <xf numFmtId="168" fontId="7" fillId="0" borderId="10" xfId="3" applyNumberFormat="1" applyFont="1" applyBorder="1" applyAlignment="1">
      <alignment horizontal="center" vertical="center" wrapText="1"/>
    </xf>
    <xf numFmtId="2" fontId="7" fillId="0" borderId="1" xfId="1" applyNumberFormat="1" applyFont="1" applyBorder="1" applyAlignment="1">
      <alignment vertical="center"/>
    </xf>
    <xf numFmtId="39" fontId="7" fillId="0" borderId="1" xfId="1" applyNumberFormat="1" applyFont="1" applyBorder="1" applyAlignment="1">
      <alignment vertical="center"/>
    </xf>
    <xf numFmtId="170" fontId="7" fillId="0" borderId="0" xfId="1" applyNumberFormat="1" applyFont="1" applyAlignment="1">
      <alignment horizontal="left" vertical="center"/>
    </xf>
    <xf numFmtId="37" fontId="7" fillId="0" borderId="1" xfId="1" applyNumberFormat="1" applyFont="1" applyBorder="1" applyAlignment="1">
      <alignment horizontal="center" vertical="top"/>
    </xf>
    <xf numFmtId="167" fontId="7" fillId="2" borderId="1" xfId="1" applyNumberFormat="1" applyFont="1" applyFill="1" applyBorder="1" applyAlignment="1">
      <alignment horizontal="center" vertical="top"/>
    </xf>
    <xf numFmtId="37" fontId="7" fillId="2" borderId="1" xfId="1" applyNumberFormat="1" applyFont="1" applyFill="1" applyBorder="1" applyAlignment="1">
      <alignment horizontal="center" vertical="top"/>
    </xf>
    <xf numFmtId="39" fontId="7" fillId="2" borderId="1" xfId="1" applyNumberFormat="1" applyFont="1" applyFill="1" applyBorder="1" applyAlignment="1">
      <alignment horizontal="center" vertical="top"/>
    </xf>
    <xf numFmtId="0" fontId="7" fillId="2" borderId="0" xfId="1" applyFont="1" applyFill="1" applyAlignment="1">
      <alignment vertical="center"/>
    </xf>
    <xf numFmtId="172" fontId="7" fillId="2" borderId="1" xfId="1" applyNumberFormat="1" applyFont="1" applyFill="1" applyBorder="1" applyAlignment="1">
      <alignment horizontal="center" vertical="center" wrapText="1"/>
    </xf>
    <xf numFmtId="171" fontId="7" fillId="2" borderId="1" xfId="1" applyNumberFormat="1" applyFont="1" applyFill="1" applyBorder="1" applyAlignment="1">
      <alignment horizontal="center" vertical="center" wrapText="1"/>
    </xf>
    <xf numFmtId="0" fontId="7" fillId="0" borderId="22" xfId="1" applyFont="1" applyBorder="1" applyAlignment="1">
      <alignment horizontal="center" vertical="center" wrapText="1"/>
    </xf>
    <xf numFmtId="3" fontId="7" fillId="2" borderId="1" xfId="0" applyNumberFormat="1" applyFont="1" applyFill="1" applyBorder="1" applyAlignment="1">
      <alignment vertical="center"/>
    </xf>
    <xf numFmtId="3" fontId="7" fillId="2" borderId="22" xfId="0" applyNumberFormat="1" applyFont="1" applyFill="1" applyBorder="1" applyAlignment="1">
      <alignment vertical="center"/>
    </xf>
    <xf numFmtId="170" fontId="7" fillId="0" borderId="1" xfId="6" applyNumberFormat="1" applyFont="1" applyFill="1" applyBorder="1" applyAlignment="1">
      <alignment vertical="center"/>
    </xf>
    <xf numFmtId="170" fontId="8" fillId="0" borderId="1" xfId="4" applyNumberFormat="1" applyFont="1" applyBorder="1" applyAlignment="1" applyProtection="1">
      <alignment vertical="center"/>
    </xf>
    <xf numFmtId="170" fontId="7" fillId="0" borderId="1" xfId="4" applyNumberFormat="1" applyFont="1" applyBorder="1" applyAlignment="1" applyProtection="1">
      <alignment vertical="center"/>
    </xf>
    <xf numFmtId="2" fontId="7" fillId="0" borderId="1" xfId="2" applyNumberFormat="1" applyFont="1" applyBorder="1" applyAlignment="1" applyProtection="1">
      <alignment vertical="center"/>
    </xf>
    <xf numFmtId="1" fontId="7" fillId="0" borderId="1" xfId="1" applyNumberFormat="1" applyFont="1" applyBorder="1" applyAlignment="1">
      <alignment horizontal="center" vertical="center" wrapText="1"/>
    </xf>
    <xf numFmtId="165" fontId="7" fillId="0" borderId="0" xfId="1" applyNumberFormat="1" applyFont="1"/>
    <xf numFmtId="2" fontId="7" fillId="0" borderId="1" xfId="1" applyNumberFormat="1" applyFont="1" applyBorder="1" applyAlignment="1">
      <alignment horizontal="center" vertical="center" wrapText="1"/>
    </xf>
    <xf numFmtId="168" fontId="7" fillId="0" borderId="1" xfId="3" applyNumberFormat="1" applyFont="1" applyBorder="1" applyAlignment="1" applyProtection="1">
      <alignment vertical="center"/>
    </xf>
    <xf numFmtId="170" fontId="7" fillId="2" borderId="1" xfId="4" applyNumberFormat="1" applyFont="1" applyFill="1" applyBorder="1" applyAlignment="1" applyProtection="1">
      <alignment vertical="center"/>
    </xf>
    <xf numFmtId="2" fontId="7" fillId="2" borderId="1" xfId="1" applyNumberFormat="1" applyFont="1" applyFill="1" applyBorder="1" applyAlignment="1">
      <alignment vertical="center"/>
    </xf>
    <xf numFmtId="2" fontId="7" fillId="2" borderId="1" xfId="2" applyNumberFormat="1" applyFont="1" applyFill="1" applyBorder="1" applyAlignment="1" applyProtection="1">
      <alignment vertical="center"/>
    </xf>
    <xf numFmtId="10" fontId="7" fillId="2" borderId="1" xfId="2" applyNumberFormat="1" applyFont="1" applyFill="1" applyBorder="1" applyAlignment="1">
      <alignment vertical="center"/>
    </xf>
    <xf numFmtId="168" fontId="7" fillId="0" borderId="1" xfId="3" applyNumberFormat="1" applyFont="1" applyBorder="1" applyAlignment="1">
      <alignment horizontal="center" vertical="center" wrapText="1"/>
    </xf>
    <xf numFmtId="0" fontId="7" fillId="0" borderId="8" xfId="1" applyFont="1" applyBorder="1" applyAlignment="1">
      <alignment vertical="top" wrapText="1"/>
    </xf>
    <xf numFmtId="14" fontId="7" fillId="0" borderId="1" xfId="1" applyNumberFormat="1" applyFont="1" applyBorder="1" applyAlignment="1">
      <alignment horizontal="center" vertical="center"/>
    </xf>
    <xf numFmtId="14" fontId="7" fillId="0" borderId="10" xfId="1" applyNumberFormat="1" applyFont="1" applyBorder="1" applyAlignment="1">
      <alignment horizontal="center" vertical="center"/>
    </xf>
    <xf numFmtId="39" fontId="7" fillId="0" borderId="10" xfId="1" applyNumberFormat="1" applyFont="1" applyBorder="1" applyAlignment="1">
      <alignment vertical="center"/>
    </xf>
    <xf numFmtId="170" fontId="7" fillId="0" borderId="1" xfId="4" applyNumberFormat="1" applyFont="1" applyFill="1" applyBorder="1" applyAlignment="1" applyProtection="1">
      <alignment vertical="center"/>
    </xf>
    <xf numFmtId="2" fontId="7" fillId="0" borderId="1" xfId="2" applyNumberFormat="1" applyFont="1" applyFill="1" applyBorder="1" applyAlignment="1" applyProtection="1">
      <alignment vertical="center"/>
    </xf>
    <xf numFmtId="2" fontId="7" fillId="0" borderId="10" xfId="1" applyNumberFormat="1" applyFont="1" applyBorder="1" applyAlignment="1">
      <alignment vertical="center"/>
    </xf>
    <xf numFmtId="10" fontId="7" fillId="0" borderId="1" xfId="2" applyNumberFormat="1" applyFont="1" applyFill="1" applyBorder="1" applyAlignment="1">
      <alignment vertical="center"/>
    </xf>
    <xf numFmtId="14" fontId="7" fillId="0" borderId="10" xfId="1" applyNumberFormat="1" applyFont="1" applyBorder="1" applyAlignment="1">
      <alignment vertical="center"/>
    </xf>
    <xf numFmtId="167" fontId="8" fillId="0" borderId="1" xfId="1" applyNumberFormat="1" applyFont="1" applyBorder="1" applyAlignment="1">
      <alignment horizontal="center" vertical="center" wrapText="1"/>
    </xf>
    <xf numFmtId="10" fontId="8" fillId="2" borderId="1" xfId="2" applyNumberFormat="1" applyFont="1" applyFill="1" applyBorder="1" applyAlignment="1">
      <alignment horizontal="center" vertical="center" wrapText="1"/>
    </xf>
    <xf numFmtId="170" fontId="8" fillId="0" borderId="1" xfId="6" applyNumberFormat="1" applyFont="1" applyBorder="1" applyAlignment="1">
      <alignment vertical="center"/>
    </xf>
    <xf numFmtId="0" fontId="7" fillId="0" borderId="1" xfId="1" applyFont="1" applyBorder="1" applyAlignment="1">
      <alignment horizontal="center" vertical="center"/>
    </xf>
    <xf numFmtId="0" fontId="7" fillId="0" borderId="1" xfId="0" applyFont="1" applyBorder="1" applyAlignment="1">
      <alignment horizontal="left"/>
    </xf>
    <xf numFmtId="0" fontId="7" fillId="4" borderId="1" xfId="0" applyFont="1" applyFill="1" applyBorder="1" applyAlignment="1">
      <alignment horizontal="center" vertical="center" wrapText="1"/>
    </xf>
    <xf numFmtId="10" fontId="7" fillId="4" borderId="1" xfId="5" applyNumberFormat="1" applyFont="1" applyFill="1" applyBorder="1" applyAlignment="1">
      <alignment horizontal="center" vertical="center" wrapText="1"/>
    </xf>
    <xf numFmtId="0" fontId="7" fillId="0" borderId="1" xfId="1" applyFont="1" applyBorder="1" applyAlignment="1">
      <alignment horizontal="center"/>
    </xf>
    <xf numFmtId="0" fontId="7" fillId="0" borderId="0" xfId="1" applyFont="1" applyAlignment="1">
      <alignment horizontal="center"/>
    </xf>
    <xf numFmtId="0" fontId="8" fillId="0" borderId="1" xfId="1" applyFont="1" applyBorder="1" applyAlignment="1">
      <alignment vertical="center"/>
    </xf>
    <xf numFmtId="0" fontId="8" fillId="0" borderId="14" xfId="1" applyFont="1" applyBorder="1" applyAlignment="1">
      <alignment horizontal="center" vertical="center"/>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2" fontId="8" fillId="0" borderId="0" xfId="1" applyNumberFormat="1" applyFont="1" applyAlignment="1">
      <alignment horizontal="center" vertical="center" wrapText="1"/>
    </xf>
    <xf numFmtId="2" fontId="8" fillId="0" borderId="1" xfId="1" applyNumberFormat="1" applyFont="1" applyBorder="1" applyAlignment="1">
      <alignment horizontal="center" vertical="center"/>
    </xf>
    <xf numFmtId="2" fontId="8" fillId="0" borderId="0" xfId="1" applyNumberFormat="1" applyFont="1" applyAlignment="1">
      <alignment horizontal="center" vertical="center"/>
    </xf>
    <xf numFmtId="0" fontId="7" fillId="0" borderId="1"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7" fillId="2" borderId="1" xfId="1" applyFont="1" applyFill="1" applyBorder="1" applyAlignment="1">
      <alignment horizontal="center" vertical="center" wrapText="1"/>
    </xf>
    <xf numFmtId="39" fontId="7" fillId="0" borderId="1" xfId="1" applyNumberFormat="1" applyFont="1" applyBorder="1" applyAlignment="1">
      <alignment horizontal="center" vertical="center"/>
    </xf>
    <xf numFmtId="2" fontId="7" fillId="0" borderId="0" xfId="1" applyNumberFormat="1" applyFont="1" applyAlignment="1">
      <alignment horizontal="left" vertical="center" wrapText="1"/>
    </xf>
    <xf numFmtId="2" fontId="7" fillId="0" borderId="0" xfId="1" applyNumberFormat="1" applyFont="1" applyAlignment="1">
      <alignment horizontal="left" vertical="top" wrapText="1"/>
    </xf>
    <xf numFmtId="0" fontId="7" fillId="0" borderId="1" xfId="0" applyFont="1" applyBorder="1" applyAlignment="1">
      <alignment horizontal="left" vertical="center"/>
    </xf>
    <xf numFmtId="39" fontId="7" fillId="0" borderId="10" xfId="1" applyNumberFormat="1" applyFont="1" applyBorder="1" applyAlignment="1">
      <alignment horizontal="center" vertical="center"/>
    </xf>
    <xf numFmtId="0" fontId="7" fillId="0" borderId="10" xfId="1" applyFont="1" applyBorder="1" applyAlignment="1">
      <alignment horizontal="center"/>
    </xf>
    <xf numFmtId="170" fontId="7" fillId="2" borderId="1" xfId="4" applyNumberFormat="1" applyFont="1" applyFill="1" applyBorder="1" applyAlignment="1">
      <alignment vertical="center"/>
    </xf>
    <xf numFmtId="14" fontId="7" fillId="0" borderId="1" xfId="7" applyNumberFormat="1" applyFont="1" applyBorder="1" applyAlignment="1">
      <alignment horizontal="center" vertical="center"/>
    </xf>
    <xf numFmtId="14" fontId="7" fillId="2" borderId="1" xfId="7" applyNumberFormat="1" applyFont="1" applyFill="1" applyBorder="1" applyAlignment="1">
      <alignment horizontal="center" vertical="center"/>
    </xf>
    <xf numFmtId="14" fontId="7" fillId="0" borderId="17" xfId="7" applyNumberFormat="1" applyFont="1" applyBorder="1" applyAlignment="1">
      <alignment horizontal="center" vertical="center"/>
    </xf>
    <xf numFmtId="14" fontId="7" fillId="0" borderId="22" xfId="7" applyNumberFormat="1" applyFont="1" applyBorder="1" applyAlignment="1">
      <alignment horizontal="center" vertical="center"/>
    </xf>
    <xf numFmtId="10" fontId="8" fillId="2" borderId="22" xfId="2" applyNumberFormat="1" applyFont="1" applyFill="1" applyBorder="1" applyAlignment="1">
      <alignment horizontal="center" vertical="center" wrapText="1"/>
    </xf>
    <xf numFmtId="0" fontId="8" fillId="0" borderId="22" xfId="1" applyFont="1" applyBorder="1" applyAlignment="1">
      <alignment horizontal="center" vertical="center" wrapText="1"/>
    </xf>
    <xf numFmtId="0" fontId="8" fillId="0" borderId="16" xfId="1" applyFont="1" applyBorder="1"/>
    <xf numFmtId="0" fontId="8" fillId="0" borderId="17" xfId="1" applyFont="1" applyBorder="1"/>
    <xf numFmtId="0" fontId="8" fillId="0" borderId="19" xfId="1" applyFont="1" applyBorder="1" applyAlignment="1">
      <alignment vertical="center"/>
    </xf>
    <xf numFmtId="2" fontId="8" fillId="0" borderId="23" xfId="1" applyNumberFormat="1" applyFont="1" applyBorder="1" applyAlignment="1">
      <alignment horizontal="center" vertical="center"/>
    </xf>
    <xf numFmtId="0" fontId="7" fillId="0" borderId="22" xfId="0" applyFont="1" applyBorder="1" applyAlignment="1">
      <alignment horizontal="center" vertical="center"/>
    </xf>
    <xf numFmtId="0" fontId="7" fillId="0" borderId="1" xfId="1" applyFont="1" applyBorder="1"/>
    <xf numFmtId="0" fontId="7" fillId="0" borderId="1" xfId="1" applyFont="1" applyBorder="1" applyAlignment="1">
      <alignment vertical="center"/>
    </xf>
    <xf numFmtId="2" fontId="7" fillId="0" borderId="1" xfId="1" applyNumberFormat="1" applyFont="1" applyBorder="1" applyAlignment="1">
      <alignment horizontal="center" vertical="center"/>
    </xf>
    <xf numFmtId="2" fontId="7" fillId="0" borderId="0" xfId="1" applyNumberFormat="1" applyFont="1" applyAlignment="1">
      <alignment horizontal="center" vertical="center" wrapText="1"/>
    </xf>
    <xf numFmtId="2" fontId="7" fillId="0" borderId="0" xfId="1" applyNumberFormat="1" applyFont="1" applyAlignment="1">
      <alignment horizontal="center" vertical="center"/>
    </xf>
    <xf numFmtId="0" fontId="7" fillId="2" borderId="1" xfId="1" applyFont="1" applyFill="1" applyBorder="1" applyAlignment="1">
      <alignment horizontal="center" vertical="center"/>
    </xf>
    <xf numFmtId="10" fontId="7" fillId="2" borderId="1" xfId="2" applyNumberFormat="1" applyFont="1" applyFill="1" applyBorder="1" applyAlignment="1">
      <alignment horizontal="center" vertical="center"/>
    </xf>
    <xf numFmtId="167" fontId="7" fillId="0" borderId="1" xfId="1" applyNumberFormat="1" applyFont="1" applyBorder="1" applyAlignment="1">
      <alignment horizontal="center" vertical="top" wrapText="1"/>
    </xf>
    <xf numFmtId="2" fontId="7" fillId="0" borderId="10" xfId="1" applyNumberFormat="1" applyFont="1" applyBorder="1" applyAlignment="1">
      <alignment horizontal="center"/>
    </xf>
    <xf numFmtId="14" fontId="7" fillId="0" borderId="1" xfId="1" applyNumberFormat="1" applyFont="1" applyBorder="1" applyAlignment="1">
      <alignment vertical="center"/>
    </xf>
    <xf numFmtId="2" fontId="7" fillId="0" borderId="1" xfId="1" applyNumberFormat="1" applyFont="1" applyBorder="1" applyAlignment="1">
      <alignment horizontal="center"/>
    </xf>
    <xf numFmtId="0" fontId="10" fillId="0" borderId="1" xfId="1" applyFont="1" applyBorder="1" applyAlignment="1">
      <alignment horizontal="justify" vertical="center" wrapText="1"/>
    </xf>
    <xf numFmtId="0" fontId="7" fillId="0" borderId="17"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 xfId="1" applyFont="1" applyBorder="1" applyAlignment="1">
      <alignment horizontal="justify" vertical="center" wrapText="1"/>
    </xf>
    <xf numFmtId="0" fontId="7" fillId="2" borderId="10" xfId="1" applyFont="1" applyFill="1" applyBorder="1" applyAlignment="1">
      <alignment horizontal="center" vertical="center" wrapText="1"/>
    </xf>
    <xf numFmtId="0" fontId="7" fillId="0" borderId="14" xfId="1" applyFont="1" applyBorder="1" applyAlignment="1">
      <alignment horizontal="center" vertical="center" wrapText="1"/>
    </xf>
    <xf numFmtId="0" fontId="7" fillId="0" borderId="10" xfId="1" applyFont="1" applyBorder="1" applyAlignment="1">
      <alignment horizontal="center" vertical="center" wrapText="1"/>
    </xf>
    <xf numFmtId="0" fontId="10" fillId="0" borderId="14" xfId="1" applyFont="1" applyBorder="1" applyAlignment="1">
      <alignment horizontal="justify" vertical="center" wrapText="1"/>
    </xf>
    <xf numFmtId="0" fontId="10" fillId="0" borderId="10" xfId="1" applyFont="1" applyBorder="1" applyAlignment="1">
      <alignment horizontal="justify" vertical="center" wrapText="1"/>
    </xf>
    <xf numFmtId="0" fontId="7" fillId="0" borderId="15" xfId="1" applyFont="1" applyBorder="1" applyAlignment="1">
      <alignment horizontal="center" vertical="center" wrapText="1"/>
    </xf>
    <xf numFmtId="0" fontId="7" fillId="0" borderId="22" xfId="1" applyFont="1" applyBorder="1" applyAlignment="1">
      <alignment horizontal="center" vertical="center" wrapText="1"/>
    </xf>
    <xf numFmtId="0" fontId="7" fillId="2" borderId="10" xfId="1" applyFont="1" applyFill="1" applyBorder="1" applyAlignment="1">
      <alignment horizontal="left" vertical="center" wrapText="1"/>
    </xf>
    <xf numFmtId="0" fontId="7" fillId="0" borderId="10" xfId="1" applyFont="1" applyBorder="1" applyAlignment="1">
      <alignment horizontal="left" vertical="center" wrapText="1"/>
    </xf>
    <xf numFmtId="0" fontId="7" fillId="0" borderId="14" xfId="1" applyFont="1" applyBorder="1" applyAlignment="1">
      <alignment horizontal="justify" vertical="center" wrapText="1"/>
    </xf>
    <xf numFmtId="0" fontId="7" fillId="0" borderId="10" xfId="1" applyFont="1" applyBorder="1" applyAlignment="1">
      <alignment horizontal="justify" vertical="center" wrapText="1"/>
    </xf>
    <xf numFmtId="0" fontId="7" fillId="0" borderId="14" xfId="1" applyFont="1" applyBorder="1" applyAlignment="1">
      <alignment horizontal="left" vertical="center" wrapText="1"/>
    </xf>
    <xf numFmtId="0" fontId="7" fillId="2" borderId="1" xfId="1" applyFont="1" applyFill="1" applyBorder="1" applyAlignment="1">
      <alignment horizontal="center" vertical="center" wrapText="1"/>
    </xf>
    <xf numFmtId="0" fontId="7" fillId="2" borderId="1" xfId="1" applyFont="1" applyFill="1" applyBorder="1" applyAlignment="1">
      <alignment horizontal="justify" vertical="center" wrapText="1"/>
    </xf>
    <xf numFmtId="0" fontId="7" fillId="2" borderId="14" xfId="1" applyFont="1" applyFill="1" applyBorder="1" applyAlignment="1">
      <alignment horizontal="center" vertical="center" wrapText="1"/>
    </xf>
    <xf numFmtId="0" fontId="7" fillId="2" borderId="22" xfId="1" applyFont="1" applyFill="1" applyBorder="1" applyAlignment="1">
      <alignment horizontal="justify" vertical="center" wrapText="1"/>
    </xf>
    <xf numFmtId="0" fontId="7" fillId="0" borderId="16" xfId="1" applyFont="1" applyBorder="1" applyAlignment="1">
      <alignment horizontal="center"/>
    </xf>
    <xf numFmtId="0" fontId="7" fillId="0" borderId="17" xfId="1" applyFont="1" applyBorder="1" applyAlignment="1">
      <alignment horizontal="center"/>
    </xf>
    <xf numFmtId="0" fontId="7" fillId="0" borderId="19" xfId="1" applyFont="1" applyBorder="1" applyAlignment="1">
      <alignment horizontal="center"/>
    </xf>
    <xf numFmtId="0" fontId="7" fillId="0" borderId="1" xfId="1" applyFont="1" applyBorder="1" applyAlignment="1">
      <alignment horizontal="center"/>
    </xf>
    <xf numFmtId="0" fontId="7" fillId="0" borderId="20" xfId="1" applyFont="1" applyBorder="1" applyAlignment="1">
      <alignment horizontal="center"/>
    </xf>
    <xf numFmtId="0" fontId="7" fillId="0" borderId="22" xfId="1" applyFont="1" applyBorder="1" applyAlignment="1">
      <alignment horizontal="center"/>
    </xf>
    <xf numFmtId="0" fontId="7" fillId="0" borderId="31" xfId="1" applyFont="1" applyBorder="1" applyAlignment="1">
      <alignment horizontal="center" vertical="center"/>
    </xf>
    <xf numFmtId="0" fontId="7" fillId="0" borderId="28" xfId="1" applyFont="1" applyBorder="1" applyAlignment="1">
      <alignment horizontal="center" vertical="center"/>
    </xf>
    <xf numFmtId="0" fontId="7" fillId="0" borderId="32"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8" fillId="3" borderId="37" xfId="1" applyFont="1" applyFill="1" applyBorder="1" applyAlignment="1">
      <alignment horizontal="left"/>
    </xf>
    <xf numFmtId="0" fontId="8" fillId="3" borderId="38" xfId="1" applyFont="1" applyFill="1" applyBorder="1" applyAlignment="1">
      <alignment horizontal="left"/>
    </xf>
    <xf numFmtId="0" fontId="8" fillId="3" borderId="39" xfId="1" applyFont="1" applyFill="1" applyBorder="1" applyAlignment="1">
      <alignment horizontal="left"/>
    </xf>
    <xf numFmtId="0" fontId="7" fillId="0" borderId="31" xfId="1" applyFont="1" applyBorder="1" applyAlignment="1">
      <alignment horizontal="center"/>
    </xf>
    <xf numFmtId="0" fontId="7" fillId="0" borderId="29" xfId="1" applyFont="1" applyBorder="1" applyAlignment="1">
      <alignment horizontal="center"/>
    </xf>
    <xf numFmtId="0" fontId="7" fillId="0" borderId="9" xfId="1" applyFont="1" applyBorder="1" applyAlignment="1">
      <alignment horizontal="center"/>
    </xf>
    <xf numFmtId="0" fontId="7" fillId="0" borderId="40" xfId="1" applyFont="1" applyBorder="1" applyAlignment="1">
      <alignment horizontal="center"/>
    </xf>
    <xf numFmtId="0" fontId="7" fillId="0" borderId="41" xfId="1" applyFont="1" applyBorder="1" applyAlignment="1">
      <alignment horizontal="center"/>
    </xf>
    <xf numFmtId="0" fontId="7" fillId="0" borderId="30" xfId="1" applyFont="1" applyBorder="1" applyAlignment="1">
      <alignment horizontal="center"/>
    </xf>
    <xf numFmtId="0" fontId="8" fillId="3" borderId="13" xfId="1" applyFont="1" applyFill="1" applyBorder="1" applyAlignment="1">
      <alignment horizontal="left"/>
    </xf>
    <xf numFmtId="0" fontId="8" fillId="3" borderId="12" xfId="1" applyFont="1" applyFill="1" applyBorder="1" applyAlignment="1">
      <alignment horizontal="left"/>
    </xf>
    <xf numFmtId="0" fontId="8" fillId="3" borderId="11" xfId="1" applyFont="1" applyFill="1" applyBorder="1" applyAlignment="1">
      <alignment horizontal="left"/>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1" xfId="1" applyFont="1" applyBorder="1" applyAlignment="1">
      <alignment horizontal="center" vertical="center"/>
    </xf>
    <xf numFmtId="0" fontId="7" fillId="0" borderId="27" xfId="1" applyFont="1" applyBorder="1" applyAlignment="1">
      <alignment horizontal="center" vertical="center"/>
    </xf>
    <xf numFmtId="0" fontId="7" fillId="0" borderId="42" xfId="1" applyFont="1" applyBorder="1" applyAlignment="1">
      <alignment horizontal="center" vertical="center"/>
    </xf>
    <xf numFmtId="0" fontId="8" fillId="3" borderId="34" xfId="1" applyFont="1" applyFill="1" applyBorder="1" applyAlignment="1">
      <alignment horizontal="left"/>
    </xf>
    <xf numFmtId="0" fontId="8" fillId="3" borderId="35" xfId="1" applyFont="1" applyFill="1" applyBorder="1" applyAlignment="1">
      <alignment horizontal="left"/>
    </xf>
    <xf numFmtId="0" fontId="8" fillId="3" borderId="36" xfId="1" applyFont="1" applyFill="1" applyBorder="1" applyAlignment="1">
      <alignment horizontal="left"/>
    </xf>
    <xf numFmtId="0" fontId="7" fillId="0" borderId="0" xfId="1" applyFont="1" applyAlignment="1">
      <alignment horizontal="center"/>
    </xf>
    <xf numFmtId="0" fontId="8" fillId="0" borderId="17" xfId="1" applyFont="1" applyBorder="1" applyAlignment="1">
      <alignment horizontal="left"/>
    </xf>
    <xf numFmtId="0" fontId="8" fillId="0" borderId="18" xfId="1" applyFont="1" applyBorder="1" applyAlignment="1">
      <alignment horizontal="left"/>
    </xf>
    <xf numFmtId="0" fontId="8" fillId="0" borderId="1" xfId="1" applyFont="1" applyBorder="1" applyAlignment="1">
      <alignment horizontal="left" vertical="center"/>
    </xf>
    <xf numFmtId="0" fontId="8" fillId="0" borderId="23" xfId="1" applyFont="1" applyBorder="1" applyAlignment="1">
      <alignment horizontal="left" vertical="center"/>
    </xf>
    <xf numFmtId="0" fontId="8" fillId="0" borderId="19" xfId="1" applyFont="1" applyBorder="1" applyAlignment="1">
      <alignment horizontal="left" vertical="center"/>
    </xf>
    <xf numFmtId="0" fontId="7" fillId="0" borderId="1" xfId="1" applyFont="1" applyBorder="1" applyAlignment="1">
      <alignment horizontal="left" vertical="center"/>
    </xf>
    <xf numFmtId="0" fontId="8" fillId="0" borderId="1" xfId="1" applyFont="1" applyBorder="1" applyAlignment="1">
      <alignment horizontal="justify" vertical="center" wrapText="1"/>
    </xf>
    <xf numFmtId="0" fontId="8" fillId="0" borderId="22" xfId="1" applyFont="1" applyBorder="1" applyAlignment="1">
      <alignment horizontal="justify" vertical="center" wrapText="1"/>
    </xf>
    <xf numFmtId="2" fontId="8" fillId="0" borderId="1" xfId="1" applyNumberFormat="1" applyFont="1" applyBorder="1" applyAlignment="1">
      <alignment horizontal="center" vertical="center" wrapText="1"/>
    </xf>
    <xf numFmtId="2" fontId="8" fillId="0" borderId="23" xfId="1" applyNumberFormat="1" applyFont="1" applyBorder="1" applyAlignment="1">
      <alignment horizontal="center" vertical="center" wrapText="1"/>
    </xf>
    <xf numFmtId="0" fontId="8" fillId="0" borderId="19" xfId="1" applyFont="1" applyBorder="1" applyAlignment="1">
      <alignment horizontal="left" vertical="top"/>
    </xf>
    <xf numFmtId="0" fontId="8" fillId="0" borderId="1" xfId="1" applyFont="1" applyBorder="1" applyAlignment="1">
      <alignment horizontal="left" vertical="top"/>
    </xf>
    <xf numFmtId="1" fontId="7" fillId="0" borderId="1" xfId="1" applyNumberFormat="1" applyFont="1" applyBorder="1" applyAlignment="1">
      <alignment horizontal="left" vertical="center" wrapText="1"/>
    </xf>
    <xf numFmtId="0" fontId="8" fillId="0" borderId="19" xfId="1" applyFont="1" applyBorder="1" applyAlignment="1">
      <alignment vertical="center"/>
    </xf>
    <xf numFmtId="0" fontId="8" fillId="0" borderId="20" xfId="1" applyFont="1" applyBorder="1" applyAlignment="1">
      <alignment vertical="center"/>
    </xf>
    <xf numFmtId="0" fontId="8" fillId="0" borderId="19" xfId="1" applyFont="1" applyBorder="1" applyAlignment="1">
      <alignment horizontal="left" vertical="top" wrapText="1"/>
    </xf>
    <xf numFmtId="0" fontId="8" fillId="0" borderId="1" xfId="1" applyFont="1" applyBorder="1" applyAlignment="1">
      <alignment horizontal="left" vertical="top" wrapText="1"/>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21" xfId="1" applyFont="1" applyBorder="1" applyAlignment="1">
      <alignment horizontal="center" vertical="center"/>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2" fontId="8" fillId="0" borderId="0" xfId="1" applyNumberFormat="1" applyFont="1" applyAlignment="1">
      <alignment horizontal="center" vertical="center" wrapText="1"/>
    </xf>
    <xf numFmtId="2" fontId="8" fillId="0" borderId="1" xfId="1" applyNumberFormat="1" applyFont="1" applyBorder="1" applyAlignment="1">
      <alignment horizontal="center" vertical="center"/>
    </xf>
    <xf numFmtId="0" fontId="8" fillId="0" borderId="19" xfId="1" applyFont="1" applyBorder="1" applyAlignment="1">
      <alignment horizontal="left" vertical="center" wrapText="1"/>
    </xf>
    <xf numFmtId="0" fontId="8" fillId="0" borderId="1" xfId="1" applyFont="1" applyBorder="1" applyAlignment="1">
      <alignment horizontal="left" vertical="center" wrapText="1"/>
    </xf>
    <xf numFmtId="0" fontId="7" fillId="0" borderId="1" xfId="1" applyFont="1" applyBorder="1" applyAlignment="1">
      <alignment horizontal="left" vertical="center" wrapText="1"/>
    </xf>
    <xf numFmtId="10" fontId="8" fillId="0" borderId="1" xfId="2" applyNumberFormat="1" applyFont="1" applyBorder="1" applyAlignment="1">
      <alignment horizontal="center" vertical="center"/>
    </xf>
    <xf numFmtId="10" fontId="8" fillId="0" borderId="23" xfId="2" applyNumberFormat="1" applyFont="1" applyBorder="1" applyAlignment="1">
      <alignment horizontal="center" vertical="center"/>
    </xf>
    <xf numFmtId="10" fontId="8" fillId="0" borderId="22" xfId="2" applyNumberFormat="1" applyFont="1" applyBorder="1" applyAlignment="1">
      <alignment horizontal="center" vertical="center"/>
    </xf>
    <xf numFmtId="10" fontId="8" fillId="0" borderId="24" xfId="2" applyNumberFormat="1" applyFont="1" applyBorder="1" applyAlignment="1">
      <alignment horizontal="center" vertical="center"/>
    </xf>
    <xf numFmtId="2" fontId="8" fillId="0" borderId="0" xfId="1" applyNumberFormat="1" applyFont="1" applyAlignment="1">
      <alignment horizontal="center"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2" borderId="17" xfId="1" applyFont="1" applyFill="1" applyBorder="1" applyAlignment="1">
      <alignment horizontal="justify" vertical="center" wrapText="1"/>
    </xf>
    <xf numFmtId="9" fontId="7" fillId="0" borderId="17" xfId="5" applyFont="1" applyBorder="1" applyAlignment="1" applyProtection="1">
      <alignment horizontal="center" vertical="center"/>
    </xf>
    <xf numFmtId="9" fontId="7" fillId="0" borderId="1" xfId="5" applyFont="1" applyBorder="1" applyAlignment="1" applyProtection="1">
      <alignment horizontal="center" vertical="center"/>
    </xf>
    <xf numFmtId="9" fontId="7" fillId="0" borderId="18" xfId="5" applyFont="1" applyBorder="1" applyAlignment="1">
      <alignment horizontal="center" vertical="center"/>
    </xf>
    <xf numFmtId="9" fontId="7" fillId="0" borderId="23" xfId="5" applyFont="1" applyBorder="1" applyAlignment="1">
      <alignment horizontal="center" vertical="center"/>
    </xf>
    <xf numFmtId="0" fontId="8" fillId="0" borderId="25"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17" xfId="1" applyFont="1" applyBorder="1" applyAlignment="1">
      <alignment horizontal="center" vertical="center"/>
    </xf>
    <xf numFmtId="0" fontId="8" fillId="0" borderId="1" xfId="1" applyFont="1" applyBorder="1" applyAlignment="1">
      <alignment horizontal="center" vertical="center"/>
    </xf>
    <xf numFmtId="0" fontId="8" fillId="0" borderId="22" xfId="1" applyFont="1" applyBorder="1" applyAlignment="1">
      <alignment horizontal="center" vertical="center"/>
    </xf>
    <xf numFmtId="0" fontId="8" fillId="0" borderId="17" xfId="1" applyFont="1" applyBorder="1" applyAlignment="1">
      <alignment horizontal="center" vertical="center" wrapText="1"/>
    </xf>
    <xf numFmtId="0" fontId="8" fillId="0" borderId="1" xfId="1" applyFont="1" applyBorder="1" applyAlignment="1">
      <alignment horizontal="center" vertical="center" wrapText="1"/>
    </xf>
    <xf numFmtId="0" fontId="8" fillId="0" borderId="22" xfId="1" applyFont="1" applyBorder="1" applyAlignment="1">
      <alignment horizontal="center" vertical="center" wrapText="1"/>
    </xf>
    <xf numFmtId="0" fontId="9" fillId="0" borderId="17"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28"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7" xfId="1" applyFont="1" applyBorder="1" applyAlignment="1">
      <alignment horizontal="center"/>
    </xf>
    <xf numFmtId="0" fontId="8" fillId="0" borderId="18" xfId="1" applyFont="1" applyBorder="1" applyAlignment="1">
      <alignment horizont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7" fillId="0" borderId="10" xfId="1" applyFont="1" applyBorder="1" applyAlignment="1">
      <alignment horizontal="center"/>
    </xf>
    <xf numFmtId="0" fontId="8" fillId="0" borderId="4" xfId="1" applyFont="1" applyBorder="1" applyAlignment="1">
      <alignment horizontal="center" vertical="center"/>
    </xf>
    <xf numFmtId="0" fontId="8" fillId="0" borderId="13" xfId="1" applyFont="1" applyBorder="1" applyAlignment="1">
      <alignment horizontal="center" vertical="center"/>
    </xf>
    <xf numFmtId="39" fontId="7" fillId="0" borderId="10" xfId="1" applyNumberFormat="1" applyFont="1" applyBorder="1" applyAlignment="1">
      <alignment horizontal="center" vertical="center"/>
    </xf>
    <xf numFmtId="39" fontId="7" fillId="0" borderId="1" xfId="1" applyNumberFormat="1" applyFont="1" applyBorder="1" applyAlignment="1">
      <alignment horizontal="center" vertical="center"/>
    </xf>
    <xf numFmtId="167" fontId="8" fillId="0" borderId="1" xfId="1" applyNumberFormat="1" applyFont="1" applyBorder="1" applyAlignment="1">
      <alignment horizontal="center" vertical="center"/>
    </xf>
    <xf numFmtId="167" fontId="8" fillId="0" borderId="1" xfId="1" applyNumberFormat="1" applyFont="1" applyBorder="1" applyAlignment="1">
      <alignment horizontal="center" vertical="top"/>
    </xf>
    <xf numFmtId="2" fontId="8" fillId="0" borderId="11" xfId="1" applyNumberFormat="1" applyFont="1" applyBorder="1" applyAlignment="1">
      <alignment horizontal="left" vertical="center"/>
    </xf>
    <xf numFmtId="2" fontId="8" fillId="0" borderId="1" xfId="1" applyNumberFormat="1" applyFont="1" applyBorder="1" applyAlignment="1">
      <alignment horizontal="left" vertical="center"/>
    </xf>
    <xf numFmtId="0" fontId="8" fillId="0" borderId="7"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xf numFmtId="0" fontId="8" fillId="0" borderId="2" xfId="1" applyFont="1" applyBorder="1" applyAlignment="1">
      <alignment horizontal="left" vertical="center" wrapText="1"/>
    </xf>
    <xf numFmtId="0" fontId="8" fillId="0" borderId="7" xfId="1" applyFont="1" applyBorder="1" applyAlignment="1">
      <alignment horizontal="left" vertical="top" wrapText="1"/>
    </xf>
    <xf numFmtId="0" fontId="8" fillId="0" borderId="6" xfId="1" applyFont="1" applyBorder="1" applyAlignment="1">
      <alignment horizontal="left" vertical="top" wrapText="1"/>
    </xf>
    <xf numFmtId="0" fontId="8" fillId="0" borderId="5" xfId="1" applyFont="1" applyBorder="1" applyAlignment="1">
      <alignment horizontal="left" vertical="top" wrapText="1"/>
    </xf>
    <xf numFmtId="0" fontId="8" fillId="0" borderId="4" xfId="1" applyFont="1" applyBorder="1" applyAlignment="1">
      <alignment horizontal="left" vertical="top" wrapText="1"/>
    </xf>
    <xf numFmtId="0" fontId="8" fillId="0" borderId="3" xfId="1" applyFont="1" applyBorder="1" applyAlignment="1">
      <alignment horizontal="left" vertical="top" wrapText="1"/>
    </xf>
    <xf numFmtId="0" fontId="8" fillId="0" borderId="2" xfId="1" applyFont="1" applyBorder="1" applyAlignment="1">
      <alignment horizontal="left" vertical="top" wrapText="1"/>
    </xf>
    <xf numFmtId="166" fontId="8" fillId="0" borderId="1" xfId="1" applyNumberFormat="1" applyFont="1" applyBorder="1" applyAlignment="1">
      <alignment horizontal="left" vertical="top"/>
    </xf>
    <xf numFmtId="0" fontId="7" fillId="0" borderId="7" xfId="1" applyFont="1" applyBorder="1" applyAlignment="1">
      <alignment horizontal="left" vertical="center" wrapText="1"/>
    </xf>
    <xf numFmtId="166" fontId="8" fillId="0" borderId="7" xfId="1" applyNumberFormat="1" applyFont="1" applyBorder="1" applyAlignment="1">
      <alignment horizontal="left" vertical="top"/>
    </xf>
    <xf numFmtId="166" fontId="8" fillId="0" borderId="6" xfId="1" applyNumberFormat="1" applyFont="1" applyBorder="1" applyAlignment="1">
      <alignment horizontal="left" vertical="top"/>
    </xf>
    <xf numFmtId="166" fontId="8" fillId="0" borderId="5" xfId="1" applyNumberFormat="1" applyFont="1" applyBorder="1" applyAlignment="1">
      <alignment horizontal="left" vertical="top"/>
    </xf>
    <xf numFmtId="166" fontId="8" fillId="0" borderId="9" xfId="1" applyNumberFormat="1" applyFont="1" applyBorder="1" applyAlignment="1">
      <alignment horizontal="left" vertical="top"/>
    </xf>
    <xf numFmtId="166" fontId="8" fillId="0" borderId="0" xfId="1" applyNumberFormat="1" applyFont="1" applyAlignment="1">
      <alignment horizontal="left" vertical="top"/>
    </xf>
    <xf numFmtId="166" fontId="8" fillId="0" borderId="8" xfId="1" applyNumberFormat="1" applyFont="1" applyBorder="1" applyAlignment="1">
      <alignment horizontal="left" vertical="top"/>
    </xf>
    <xf numFmtId="166" fontId="8" fillId="0" borderId="4" xfId="1" applyNumberFormat="1" applyFont="1" applyBorder="1" applyAlignment="1">
      <alignment horizontal="left" vertical="top"/>
    </xf>
    <xf numFmtId="166" fontId="8" fillId="0" borderId="3" xfId="1" applyNumberFormat="1" applyFont="1" applyBorder="1" applyAlignment="1">
      <alignment horizontal="left" vertical="top"/>
    </xf>
    <xf numFmtId="166" fontId="8" fillId="0" borderId="2" xfId="1" applyNumberFormat="1" applyFont="1" applyBorder="1" applyAlignment="1">
      <alignment horizontal="left" vertical="top"/>
    </xf>
    <xf numFmtId="0" fontId="7" fillId="2" borderId="19" xfId="1" applyFont="1" applyFill="1" applyBorder="1" applyAlignment="1">
      <alignment horizontal="justify" vertical="top" wrapText="1"/>
    </xf>
    <xf numFmtId="0" fontId="7" fillId="2" borderId="19" xfId="1" applyFont="1" applyFill="1" applyBorder="1" applyAlignment="1">
      <alignment horizontal="justify" vertical="top"/>
    </xf>
    <xf numFmtId="0" fontId="7" fillId="0" borderId="19" xfId="1" applyFont="1" applyBorder="1" applyAlignment="1">
      <alignment horizontal="justify" vertical="top" wrapText="1"/>
    </xf>
    <xf numFmtId="0" fontId="7" fillId="0" borderId="16" xfId="1" applyFont="1" applyBorder="1" applyAlignment="1">
      <alignment horizontal="justify" vertical="top" wrapText="1"/>
    </xf>
    <xf numFmtId="0" fontId="7" fillId="0" borderId="19" xfId="1" applyFont="1" applyBorder="1" applyAlignment="1">
      <alignment horizontal="justify" vertical="top"/>
    </xf>
    <xf numFmtId="0" fontId="7" fillId="0" borderId="20" xfId="1" applyFont="1" applyBorder="1" applyAlignment="1">
      <alignment horizontal="justify" vertical="top"/>
    </xf>
    <xf numFmtId="9" fontId="7" fillId="2" borderId="1" xfId="5" applyFont="1" applyFill="1" applyBorder="1" applyAlignment="1" applyProtection="1">
      <alignment horizontal="center" vertical="center"/>
    </xf>
    <xf numFmtId="2" fontId="7" fillId="2" borderId="23" xfId="5" applyNumberFormat="1" applyFont="1" applyFill="1" applyBorder="1" applyAlignment="1">
      <alignment horizontal="center" vertical="center"/>
    </xf>
    <xf numFmtId="2" fontId="7" fillId="0" borderId="23" xfId="5" applyNumberFormat="1" applyFont="1" applyBorder="1" applyAlignment="1">
      <alignment horizontal="center" vertical="center"/>
    </xf>
    <xf numFmtId="9" fontId="7" fillId="0" borderId="22" xfId="5" applyFont="1" applyBorder="1" applyAlignment="1" applyProtection="1">
      <alignment horizontal="center" vertical="center"/>
    </xf>
    <xf numFmtId="2" fontId="7" fillId="0" borderId="24" xfId="5" applyNumberFormat="1" applyFont="1" applyBorder="1" applyAlignment="1">
      <alignment horizontal="center" vertical="center"/>
    </xf>
    <xf numFmtId="0" fontId="7" fillId="2" borderId="0" xfId="1" applyFont="1" applyFill="1" applyBorder="1" applyAlignment="1">
      <alignment horizontal="center" vertical="top" wrapText="1"/>
    </xf>
    <xf numFmtId="9" fontId="7" fillId="0" borderId="1" xfId="5" applyFont="1" applyBorder="1" applyAlignment="1">
      <alignment horizontal="center" vertical="center"/>
    </xf>
    <xf numFmtId="9" fontId="7" fillId="0" borderId="14" xfId="5" applyFont="1" applyBorder="1" applyAlignment="1" applyProtection="1">
      <alignment horizontal="center" vertical="center"/>
    </xf>
    <xf numFmtId="9" fontId="7" fillId="0" borderId="10" xfId="5" applyFont="1" applyBorder="1" applyAlignment="1" applyProtection="1">
      <alignment horizontal="center" vertical="center"/>
    </xf>
    <xf numFmtId="9" fontId="7" fillId="2" borderId="14" xfId="5" applyFont="1" applyFill="1" applyBorder="1" applyAlignment="1" applyProtection="1">
      <alignment horizontal="center" vertical="center"/>
    </xf>
    <xf numFmtId="9" fontId="7" fillId="2" borderId="10" xfId="5" applyFont="1" applyFill="1" applyBorder="1" applyAlignment="1" applyProtection="1">
      <alignment horizontal="center" vertical="center"/>
    </xf>
    <xf numFmtId="2" fontId="7" fillId="2" borderId="1" xfId="5" applyNumberFormat="1" applyFont="1" applyFill="1" applyBorder="1" applyAlignment="1">
      <alignment horizontal="center" vertical="center"/>
    </xf>
    <xf numFmtId="0" fontId="7" fillId="0" borderId="8" xfId="1" applyFont="1" applyBorder="1" applyAlignment="1">
      <alignment horizontal="center" vertical="top" wrapText="1"/>
    </xf>
    <xf numFmtId="0" fontId="7" fillId="2" borderId="14" xfId="1" applyFont="1" applyFill="1" applyBorder="1" applyAlignment="1">
      <alignment horizontal="left" vertical="center" wrapText="1"/>
    </xf>
    <xf numFmtId="0" fontId="7" fillId="2" borderId="14" xfId="1" applyFont="1" applyFill="1" applyBorder="1" applyAlignment="1">
      <alignment horizontal="justify" vertical="center" wrapText="1"/>
    </xf>
    <xf numFmtId="0" fontId="7" fillId="2" borderId="10" xfId="1" applyFont="1" applyFill="1" applyBorder="1" applyAlignment="1">
      <alignment horizontal="justify" vertical="center" wrapText="1"/>
    </xf>
    <xf numFmtId="0" fontId="7" fillId="2" borderId="15" xfId="1" applyFont="1" applyFill="1" applyBorder="1" applyAlignment="1">
      <alignment horizontal="center" vertical="center" wrapText="1"/>
    </xf>
    <xf numFmtId="0" fontId="8" fillId="0" borderId="1" xfId="1" applyFont="1" applyBorder="1" applyAlignment="1">
      <alignment horizontal="left"/>
    </xf>
    <xf numFmtId="0" fontId="7" fillId="0" borderId="1" xfId="1" applyFont="1" applyBorder="1" applyAlignment="1">
      <alignment horizontal="justify" vertical="center"/>
    </xf>
    <xf numFmtId="0" fontId="9" fillId="0" borderId="1" xfId="1" applyFont="1" applyBorder="1" applyAlignment="1">
      <alignment horizontal="center" vertical="center" wrapText="1"/>
    </xf>
    <xf numFmtId="9" fontId="7" fillId="2" borderId="1" xfId="5" applyFont="1" applyFill="1" applyBorder="1" applyAlignment="1">
      <alignment horizontal="center" vertical="center"/>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0" xfId="1" applyFont="1" applyBorder="1" applyAlignment="1">
      <alignment horizontal="center" vertical="center" wrapText="1"/>
    </xf>
    <xf numFmtId="0" fontId="7" fillId="0" borderId="7" xfId="1" applyFont="1" applyBorder="1" applyAlignment="1">
      <alignment horizontal="center"/>
    </xf>
    <xf numFmtId="0" fontId="7" fillId="0" borderId="5"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2" fontId="7" fillId="0" borderId="0" xfId="1" applyNumberFormat="1" applyFont="1" applyAlignment="1">
      <alignment horizontal="left" vertical="center" wrapText="1"/>
    </xf>
    <xf numFmtId="0" fontId="7" fillId="0" borderId="1" xfId="1" applyFont="1" applyBorder="1" applyAlignment="1">
      <alignment horizontal="justify" vertical="justify" wrapText="1"/>
    </xf>
    <xf numFmtId="0" fontId="8" fillId="0" borderId="1" xfId="1" applyFont="1" applyBorder="1" applyAlignment="1">
      <alignment vertical="center"/>
    </xf>
    <xf numFmtId="2" fontId="7" fillId="0" borderId="0" xfId="1" applyNumberFormat="1" applyFont="1" applyAlignment="1">
      <alignment horizontal="left" vertical="top" wrapText="1"/>
    </xf>
    <xf numFmtId="0" fontId="7" fillId="2" borderId="1" xfId="1" applyFont="1" applyFill="1" applyBorder="1" applyAlignment="1">
      <alignment horizontal="center"/>
    </xf>
    <xf numFmtId="0" fontId="8" fillId="2" borderId="13" xfId="1" applyFont="1" applyFill="1" applyBorder="1" applyAlignment="1">
      <alignment horizontal="center" vertical="center"/>
    </xf>
    <xf numFmtId="0" fontId="8" fillId="0" borderId="7" xfId="1" applyFont="1" applyBorder="1" applyAlignment="1">
      <alignment horizontal="center" vertical="center" wrapText="1"/>
    </xf>
    <xf numFmtId="0" fontId="8" fillId="0" borderId="6" xfId="1" applyFont="1" applyBorder="1" applyAlignment="1">
      <alignment horizontal="center" vertical="center" wrapText="1"/>
    </xf>
    <xf numFmtId="0" fontId="8" fillId="0" borderId="5" xfId="1" applyFont="1" applyBorder="1" applyAlignment="1">
      <alignment horizontal="center" vertical="center" wrapText="1"/>
    </xf>
    <xf numFmtId="0" fontId="8" fillId="0" borderId="1" xfId="1" applyFont="1" applyBorder="1" applyAlignment="1">
      <alignment horizontal="center"/>
    </xf>
    <xf numFmtId="0" fontId="8" fillId="0" borderId="6" xfId="1" applyFont="1" applyBorder="1" applyAlignment="1">
      <alignment horizontal="left" vertical="center" wrapText="1"/>
    </xf>
    <xf numFmtId="0" fontId="8" fillId="0" borderId="9" xfId="1" applyFont="1" applyBorder="1" applyAlignment="1">
      <alignment horizontal="left" vertical="center" wrapText="1"/>
    </xf>
    <xf numFmtId="0" fontId="8" fillId="0" borderId="0" xfId="1" applyFont="1" applyAlignment="1">
      <alignment horizontal="left" vertical="center" wrapText="1"/>
    </xf>
    <xf numFmtId="0" fontId="8" fillId="0" borderId="8" xfId="1" applyFont="1" applyBorder="1" applyAlignment="1">
      <alignment horizontal="left" vertical="center" wrapText="1"/>
    </xf>
    <xf numFmtId="0" fontId="8" fillId="0" borderId="3" xfId="1" applyFont="1" applyBorder="1" applyAlignment="1">
      <alignment horizontal="left" vertical="center" wrapText="1"/>
    </xf>
    <xf numFmtId="0" fontId="8" fillId="0" borderId="10" xfId="1" applyFont="1" applyBorder="1" applyAlignment="1">
      <alignment horizontal="center" vertical="center"/>
    </xf>
    <xf numFmtId="39" fontId="7" fillId="0" borderId="14" xfId="1" applyNumberFormat="1" applyFont="1" applyBorder="1" applyAlignment="1">
      <alignment horizontal="center" vertical="center" wrapText="1"/>
    </xf>
    <xf numFmtId="39" fontId="7" fillId="0" borderId="15" xfId="1" applyNumberFormat="1" applyFont="1" applyBorder="1" applyAlignment="1">
      <alignment horizontal="center" vertical="center" wrapText="1"/>
    </xf>
    <xf numFmtId="39" fontId="7" fillId="0" borderId="10" xfId="1" applyNumberFormat="1" applyFont="1" applyBorder="1" applyAlignment="1">
      <alignment horizontal="center" vertical="center" wrapText="1"/>
    </xf>
    <xf numFmtId="167" fontId="8" fillId="0" borderId="14" xfId="1" applyNumberFormat="1" applyFont="1" applyBorder="1" applyAlignment="1">
      <alignment horizontal="center" vertical="top"/>
    </xf>
    <xf numFmtId="167" fontId="8" fillId="0" borderId="15" xfId="1" applyNumberFormat="1" applyFont="1" applyBorder="1" applyAlignment="1">
      <alignment horizontal="center" vertical="top"/>
    </xf>
    <xf numFmtId="167" fontId="8" fillId="0" borderId="10" xfId="1" applyNumberFormat="1" applyFont="1" applyBorder="1" applyAlignment="1">
      <alignment horizontal="center" vertical="top"/>
    </xf>
    <xf numFmtId="0" fontId="7" fillId="0" borderId="14" xfId="1" applyFont="1" applyBorder="1" applyAlignment="1">
      <alignment horizontal="justify" vertical="top" wrapText="1"/>
    </xf>
    <xf numFmtId="0" fontId="7" fillId="0" borderId="15" xfId="1" applyFont="1" applyBorder="1" applyAlignment="1">
      <alignment horizontal="justify" vertical="top"/>
    </xf>
    <xf numFmtId="0" fontId="7" fillId="0" borderId="10" xfId="1" applyFont="1" applyBorder="1" applyAlignment="1">
      <alignment horizontal="justify" vertical="top"/>
    </xf>
    <xf numFmtId="0" fontId="7" fillId="2" borderId="14" xfId="1" applyFont="1" applyFill="1" applyBorder="1" applyAlignment="1">
      <alignment horizontal="justify" vertical="justify" wrapText="1"/>
    </xf>
    <xf numFmtId="0" fontId="7" fillId="2" borderId="10" xfId="1" applyFont="1" applyFill="1" applyBorder="1" applyAlignment="1">
      <alignment horizontal="justify" vertical="justify"/>
    </xf>
    <xf numFmtId="0" fontId="7" fillId="0" borderId="1" xfId="0" applyFont="1" applyBorder="1" applyAlignment="1">
      <alignment horizontal="left" vertical="center"/>
    </xf>
    <xf numFmtId="0" fontId="7" fillId="0" borderId="14" xfId="1" applyFont="1" applyBorder="1" applyAlignment="1">
      <alignment horizontal="left" vertical="center"/>
    </xf>
    <xf numFmtId="0" fontId="7" fillId="0" borderId="15" xfId="1" applyFont="1" applyBorder="1" applyAlignment="1">
      <alignment horizontal="left" vertical="center"/>
    </xf>
    <xf numFmtId="0" fontId="7" fillId="0" borderId="10" xfId="1" applyFont="1" applyBorder="1" applyAlignment="1">
      <alignment horizontal="left" vertical="center"/>
    </xf>
    <xf numFmtId="0" fontId="7" fillId="0" borderId="7" xfId="1" applyFont="1" applyBorder="1" applyAlignment="1">
      <alignment horizontal="left" vertical="center"/>
    </xf>
    <xf numFmtId="0" fontId="7" fillId="0" borderId="5" xfId="1" applyFont="1" applyBorder="1" applyAlignment="1">
      <alignment horizontal="left" vertical="center"/>
    </xf>
    <xf numFmtId="0" fontId="7" fillId="0" borderId="9" xfId="1" applyFont="1" applyBorder="1" applyAlignment="1">
      <alignment horizontal="left" vertical="center"/>
    </xf>
    <xf numFmtId="0" fontId="7" fillId="0" borderId="8" xfId="1" applyFont="1" applyBorder="1" applyAlignment="1">
      <alignment horizontal="left" vertical="center"/>
    </xf>
    <xf numFmtId="0" fontId="7" fillId="0" borderId="4" xfId="1" applyFont="1" applyBorder="1" applyAlignment="1">
      <alignment horizontal="left" vertical="center"/>
    </xf>
    <xf numFmtId="0" fontId="7" fillId="0" borderId="2" xfId="1" applyFont="1" applyBorder="1" applyAlignment="1">
      <alignment horizontal="left" vertical="center"/>
    </xf>
    <xf numFmtId="0" fontId="7" fillId="0" borderId="1" xfId="1" applyFont="1" applyBorder="1" applyAlignment="1">
      <alignment horizontal="center" vertical="center"/>
    </xf>
    <xf numFmtId="0" fontId="11"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7" fillId="3" borderId="13" xfId="1" applyFont="1" applyFill="1" applyBorder="1" applyAlignment="1">
      <alignment horizontal="left"/>
    </xf>
    <xf numFmtId="0" fontId="7" fillId="3" borderId="12" xfId="1" applyFont="1" applyFill="1" applyBorder="1" applyAlignment="1">
      <alignment horizontal="left"/>
    </xf>
    <xf numFmtId="0" fontId="7" fillId="3" borderId="11" xfId="1" applyFont="1" applyFill="1" applyBorder="1" applyAlignment="1">
      <alignment horizontal="left"/>
    </xf>
    <xf numFmtId="0" fontId="7" fillId="0" borderId="1" xfId="1" applyFont="1" applyBorder="1" applyAlignment="1">
      <alignment horizontal="left"/>
    </xf>
    <xf numFmtId="10" fontId="7" fillId="0" borderId="7" xfId="2" applyNumberFormat="1" applyFont="1" applyBorder="1" applyAlignment="1">
      <alignment horizontal="center" vertical="center"/>
    </xf>
    <xf numFmtId="10" fontId="7" fillId="0" borderId="6" xfId="2" applyNumberFormat="1" applyFont="1" applyBorder="1" applyAlignment="1">
      <alignment horizontal="center" vertical="center"/>
    </xf>
    <xf numFmtId="10" fontId="7" fillId="0" borderId="5" xfId="2" applyNumberFormat="1" applyFont="1" applyBorder="1" applyAlignment="1">
      <alignment horizontal="center" vertical="center"/>
    </xf>
    <xf numFmtId="10" fontId="7" fillId="0" borderId="9" xfId="2" applyNumberFormat="1" applyFont="1" applyBorder="1" applyAlignment="1">
      <alignment horizontal="center" vertical="center"/>
    </xf>
    <xf numFmtId="10" fontId="7" fillId="0" borderId="0" xfId="2" applyNumberFormat="1" applyFont="1" applyBorder="1" applyAlignment="1">
      <alignment horizontal="center" vertical="center"/>
    </xf>
    <xf numFmtId="10" fontId="7" fillId="0" borderId="8" xfId="2" applyNumberFormat="1" applyFont="1" applyBorder="1" applyAlignment="1">
      <alignment horizontal="center" vertical="center"/>
    </xf>
    <xf numFmtId="10" fontId="7" fillId="0" borderId="4" xfId="2" applyNumberFormat="1" applyFont="1" applyBorder="1" applyAlignment="1">
      <alignment horizontal="center" vertical="center"/>
    </xf>
    <xf numFmtId="10" fontId="7" fillId="0" borderId="3" xfId="2" applyNumberFormat="1" applyFont="1" applyBorder="1" applyAlignment="1">
      <alignment horizontal="center" vertical="center"/>
    </xf>
    <xf numFmtId="10" fontId="7" fillId="0" borderId="2" xfId="2" applyNumberFormat="1" applyFont="1" applyBorder="1" applyAlignment="1">
      <alignment horizontal="center" vertical="center"/>
    </xf>
    <xf numFmtId="0" fontId="7" fillId="0" borderId="1" xfId="1" applyFont="1" applyBorder="1" applyAlignment="1">
      <alignment horizontal="left" vertical="top"/>
    </xf>
    <xf numFmtId="0" fontId="7" fillId="0" borderId="1" xfId="1" applyFont="1" applyBorder="1" applyAlignment="1">
      <alignment horizontal="left" vertical="top" wrapText="1"/>
    </xf>
    <xf numFmtId="2" fontId="7" fillId="0" borderId="0" xfId="1" applyNumberFormat="1" applyFont="1" applyAlignment="1">
      <alignment horizontal="center" vertical="center" wrapText="1"/>
    </xf>
    <xf numFmtId="2" fontId="7" fillId="0" borderId="1" xfId="1" applyNumberFormat="1" applyFont="1" applyBorder="1" applyAlignment="1">
      <alignment horizontal="center" vertical="center"/>
    </xf>
    <xf numFmtId="2" fontId="7" fillId="0" borderId="0" xfId="1" applyNumberFormat="1" applyFont="1" applyAlignment="1">
      <alignment horizontal="center" vertical="center"/>
    </xf>
    <xf numFmtId="2" fontId="7" fillId="0" borderId="1" xfId="1" applyNumberFormat="1" applyFont="1" applyBorder="1" applyAlignment="1">
      <alignment horizontal="center" vertical="center" wrapText="1"/>
    </xf>
    <xf numFmtId="0" fontId="7" fillId="0" borderId="7" xfId="1" applyFont="1" applyBorder="1" applyAlignment="1">
      <alignment horizontal="justify" vertical="center" wrapText="1"/>
    </xf>
    <xf numFmtId="0" fontId="7" fillId="0" borderId="6" xfId="1" applyFont="1" applyBorder="1" applyAlignment="1">
      <alignment horizontal="justify" vertical="center" wrapText="1"/>
    </xf>
    <xf numFmtId="0" fontId="7" fillId="0" borderId="5" xfId="1" applyFont="1" applyBorder="1" applyAlignment="1">
      <alignment horizontal="justify" vertical="center" wrapText="1"/>
    </xf>
    <xf numFmtId="0" fontId="7" fillId="0" borderId="9" xfId="1" applyFont="1" applyBorder="1" applyAlignment="1">
      <alignment horizontal="justify" vertical="center" wrapText="1"/>
    </xf>
    <xf numFmtId="0" fontId="7" fillId="0" borderId="0" xfId="1" applyFont="1" applyAlignment="1">
      <alignment horizontal="justify" vertical="center" wrapText="1"/>
    </xf>
    <xf numFmtId="0" fontId="7" fillId="0" borderId="8" xfId="1" applyFont="1" applyBorder="1" applyAlignment="1">
      <alignment horizontal="justify" vertical="center" wrapText="1"/>
    </xf>
    <xf numFmtId="0" fontId="7" fillId="0" borderId="4" xfId="1" applyFont="1" applyBorder="1" applyAlignment="1">
      <alignment horizontal="justify" vertical="center" wrapText="1"/>
    </xf>
    <xf numFmtId="0" fontId="7" fillId="0" borderId="3" xfId="1" applyFont="1" applyBorder="1" applyAlignment="1">
      <alignment horizontal="justify" vertical="center" wrapText="1"/>
    </xf>
    <xf numFmtId="0" fontId="7" fillId="0" borderId="2" xfId="1" applyFont="1" applyBorder="1" applyAlignment="1">
      <alignment horizontal="justify" vertical="center" wrapText="1"/>
    </xf>
    <xf numFmtId="167" fontId="7" fillId="0" borderId="1" xfId="1" applyNumberFormat="1" applyFont="1" applyBorder="1" applyAlignment="1">
      <alignment horizontal="center" vertical="center"/>
    </xf>
    <xf numFmtId="2" fontId="7" fillId="0" borderId="11" xfId="1" applyNumberFormat="1" applyFont="1" applyBorder="1" applyAlignment="1">
      <alignment horizontal="left" vertical="center"/>
    </xf>
    <xf numFmtId="2" fontId="7" fillId="0" borderId="1" xfId="1" applyNumberFormat="1" applyFont="1" applyBorder="1" applyAlignment="1">
      <alignment horizontal="left" vertical="center"/>
    </xf>
    <xf numFmtId="0" fontId="7" fillId="0" borderId="13" xfId="1" applyFont="1" applyBorder="1" applyAlignment="1">
      <alignment horizontal="center" vertical="center"/>
    </xf>
    <xf numFmtId="0" fontId="7" fillId="0" borderId="7" xfId="1" applyFont="1" applyBorder="1" applyAlignment="1">
      <alignment horizontal="left" vertical="top" wrapText="1"/>
    </xf>
    <xf numFmtId="0" fontId="7" fillId="0" borderId="6" xfId="1" applyFont="1" applyBorder="1" applyAlignment="1">
      <alignment horizontal="left" vertical="top" wrapText="1"/>
    </xf>
    <xf numFmtId="0" fontId="7" fillId="0" borderId="5" xfId="1" applyFont="1" applyBorder="1" applyAlignment="1">
      <alignment horizontal="left" vertical="top" wrapText="1"/>
    </xf>
    <xf numFmtId="0" fontId="7" fillId="0" borderId="4" xfId="1" applyFont="1" applyBorder="1" applyAlignment="1">
      <alignment horizontal="left" vertical="top" wrapText="1"/>
    </xf>
    <xf numFmtId="0" fontId="7" fillId="0" borderId="3" xfId="1" applyFont="1" applyBorder="1" applyAlignment="1">
      <alignment horizontal="left" vertical="top" wrapText="1"/>
    </xf>
    <xf numFmtId="0" fontId="7" fillId="0" borderId="2" xfId="1" applyFont="1" applyBorder="1" applyAlignment="1">
      <alignment horizontal="left" vertical="top" wrapText="1"/>
    </xf>
    <xf numFmtId="166" fontId="7" fillId="0" borderId="1" xfId="1" applyNumberFormat="1" applyFont="1" applyBorder="1" applyAlignment="1">
      <alignment horizontal="left" vertical="top"/>
    </xf>
    <xf numFmtId="0" fontId="7" fillId="0" borderId="5" xfId="1" applyFont="1" applyBorder="1" applyAlignment="1">
      <alignment horizontal="left" vertical="center" wrapText="1"/>
    </xf>
    <xf numFmtId="0" fontId="7" fillId="0" borderId="9" xfId="1" applyFont="1" applyBorder="1" applyAlignment="1">
      <alignment horizontal="left" vertical="center" wrapText="1"/>
    </xf>
    <xf numFmtId="0" fontId="7" fillId="0" borderId="8" xfId="1" applyFont="1" applyBorder="1" applyAlignment="1">
      <alignment horizontal="left" vertical="center" wrapText="1"/>
    </xf>
    <xf numFmtId="0" fontId="7" fillId="0" borderId="4" xfId="1" applyFont="1" applyBorder="1" applyAlignment="1">
      <alignment horizontal="left" vertical="center" wrapText="1"/>
    </xf>
    <xf numFmtId="0" fontId="7" fillId="0" borderId="2" xfId="1" applyFont="1" applyBorder="1" applyAlignment="1">
      <alignment horizontal="left" vertical="center" wrapText="1"/>
    </xf>
    <xf numFmtId="0" fontId="7" fillId="0" borderId="6" xfId="1" applyFont="1" applyBorder="1" applyAlignment="1">
      <alignment horizontal="left" vertical="center" wrapText="1"/>
    </xf>
    <xf numFmtId="0" fontId="7" fillId="0" borderId="0" xfId="1" applyFont="1" applyAlignment="1">
      <alignment horizontal="left" vertical="center" wrapText="1"/>
    </xf>
    <xf numFmtId="0" fontId="7" fillId="0" borderId="3" xfId="1" applyFont="1" applyBorder="1" applyAlignment="1">
      <alignment horizontal="left" vertical="center" wrapText="1"/>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0" xfId="1" applyFont="1" applyBorder="1" applyAlignment="1">
      <alignment horizontal="center" vertical="center"/>
    </xf>
    <xf numFmtId="39" fontId="7" fillId="0" borderId="14" xfId="1" applyNumberFormat="1" applyFont="1" applyBorder="1" applyAlignment="1">
      <alignment horizontal="center" vertical="center"/>
    </xf>
    <xf numFmtId="39" fontId="7" fillId="0" borderId="15" xfId="1" applyNumberFormat="1" applyFont="1" applyBorder="1" applyAlignment="1">
      <alignment horizontal="center" vertical="center"/>
    </xf>
    <xf numFmtId="167" fontId="7" fillId="0" borderId="14" xfId="1" applyNumberFormat="1" applyFont="1" applyBorder="1" applyAlignment="1">
      <alignment horizontal="center" vertical="top"/>
    </xf>
    <xf numFmtId="167" fontId="7" fillId="0" borderId="15" xfId="1" applyNumberFormat="1" applyFont="1" applyBorder="1" applyAlignment="1">
      <alignment horizontal="center" vertical="top"/>
    </xf>
    <xf numFmtId="167" fontId="7" fillId="0" borderId="10" xfId="1" applyNumberFormat="1" applyFont="1" applyBorder="1" applyAlignment="1">
      <alignment horizontal="center" vertical="top"/>
    </xf>
    <xf numFmtId="9" fontId="7" fillId="0" borderId="1" xfId="5" applyFont="1" applyFill="1" applyBorder="1" applyAlignment="1" applyProtection="1">
      <alignment horizontal="center" vertical="center"/>
    </xf>
    <xf numFmtId="9" fontId="7" fillId="0" borderId="1" xfId="5" applyFont="1" applyFill="1" applyBorder="1" applyAlignment="1">
      <alignment horizontal="center" vertical="center"/>
    </xf>
    <xf numFmtId="2" fontId="7" fillId="0" borderId="1" xfId="5" applyNumberFormat="1" applyFont="1" applyFill="1" applyBorder="1" applyAlignment="1">
      <alignment horizontal="center" vertical="center"/>
    </xf>
    <xf numFmtId="0" fontId="7" fillId="0" borderId="1" xfId="1" applyFont="1" applyBorder="1" applyAlignment="1">
      <alignment horizontal="justify" vertical="top" wrapText="1"/>
    </xf>
    <xf numFmtId="0" fontId="7" fillId="0" borderId="1" xfId="1" applyFont="1" applyBorder="1" applyAlignment="1">
      <alignment horizontal="justify" vertical="top"/>
    </xf>
    <xf numFmtId="0" fontId="8" fillId="0" borderId="7" xfId="1" applyFont="1" applyBorder="1" applyAlignment="1">
      <alignment horizontal="justify" vertical="center" wrapText="1"/>
    </xf>
    <xf numFmtId="0" fontId="8" fillId="0" borderId="6"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9" xfId="1" applyFont="1" applyBorder="1" applyAlignment="1">
      <alignment horizontal="justify" vertical="center" wrapText="1"/>
    </xf>
    <xf numFmtId="0" fontId="8" fillId="0" borderId="0" xfId="1" applyFont="1" applyAlignment="1">
      <alignment horizontal="justify" vertical="center" wrapText="1"/>
    </xf>
    <xf numFmtId="0" fontId="8" fillId="0" borderId="8" xfId="1" applyFont="1" applyBorder="1" applyAlignment="1">
      <alignment horizontal="justify" vertical="center" wrapText="1"/>
    </xf>
    <xf numFmtId="0" fontId="8" fillId="0" borderId="4" xfId="1" applyFont="1" applyBorder="1" applyAlignment="1">
      <alignment horizontal="justify" vertical="center" wrapText="1"/>
    </xf>
    <xf numFmtId="0" fontId="8" fillId="0" borderId="3" xfId="1" applyFont="1" applyBorder="1" applyAlignment="1">
      <alignment horizontal="justify" vertical="center" wrapText="1"/>
    </xf>
    <xf numFmtId="0" fontId="8" fillId="0" borderId="2" xfId="1" applyFont="1" applyBorder="1" applyAlignment="1">
      <alignment horizontal="justify" vertical="center" wrapText="1"/>
    </xf>
    <xf numFmtId="37" fontId="7" fillId="0" borderId="14" xfId="1" applyNumberFormat="1" applyFont="1" applyBorder="1" applyAlignment="1">
      <alignment horizontal="center" vertical="center"/>
    </xf>
    <xf numFmtId="37" fontId="7" fillId="0" borderId="15" xfId="1" applyNumberFormat="1" applyFont="1" applyBorder="1" applyAlignment="1">
      <alignment horizontal="center" vertical="center"/>
    </xf>
    <xf numFmtId="37" fontId="7" fillId="0" borderId="10" xfId="1" applyNumberFormat="1" applyFont="1" applyBorder="1" applyAlignment="1">
      <alignment horizontal="center" vertical="center"/>
    </xf>
    <xf numFmtId="167" fontId="7" fillId="0" borderId="14" xfId="1" applyNumberFormat="1" applyFont="1" applyBorder="1" applyAlignment="1">
      <alignment horizontal="center" vertical="center"/>
    </xf>
    <xf numFmtId="167" fontId="7" fillId="0" borderId="15" xfId="1" applyNumberFormat="1" applyFont="1" applyBorder="1" applyAlignment="1">
      <alignment horizontal="center" vertical="center"/>
    </xf>
    <xf numFmtId="167" fontId="7" fillId="0" borderId="10" xfId="1" applyNumberFormat="1" applyFont="1" applyBorder="1" applyAlignment="1">
      <alignment horizontal="center" vertical="center"/>
    </xf>
    <xf numFmtId="2" fontId="7" fillId="0" borderId="1" xfId="5" applyNumberFormat="1" applyFont="1" applyBorder="1" applyAlignment="1">
      <alignment horizontal="center" vertical="center"/>
    </xf>
    <xf numFmtId="0" fontId="7" fillId="0" borderId="14" xfId="1" applyFont="1" applyBorder="1" applyAlignment="1">
      <alignment horizontal="center"/>
    </xf>
    <xf numFmtId="167" fontId="8" fillId="0" borderId="1" xfId="1" applyNumberFormat="1" applyFont="1" applyBorder="1" applyAlignment="1">
      <alignment horizontal="left" vertical="center"/>
    </xf>
    <xf numFmtId="2" fontId="7" fillId="0" borderId="14" xfId="1" applyNumberFormat="1" applyFont="1" applyBorder="1" applyAlignment="1">
      <alignment horizontal="center"/>
    </xf>
    <xf numFmtId="2" fontId="7" fillId="0" borderId="10" xfId="1" applyNumberFormat="1" applyFont="1" applyBorder="1" applyAlignment="1">
      <alignment horizontal="center"/>
    </xf>
    <xf numFmtId="0" fontId="7" fillId="0" borderId="8" xfId="0" applyFont="1" applyBorder="1" applyAlignment="1">
      <alignment horizontal="center" vertical="top" wrapText="1"/>
    </xf>
    <xf numFmtId="0" fontId="7" fillId="0" borderId="14" xfId="1" applyFont="1" applyBorder="1" applyAlignment="1">
      <alignment horizontal="left" vertical="top" wrapText="1"/>
    </xf>
    <xf numFmtId="0" fontId="7" fillId="0" borderId="15" xfId="1" applyFont="1" applyBorder="1" applyAlignment="1">
      <alignment horizontal="left" vertical="top"/>
    </xf>
    <xf numFmtId="0" fontId="7" fillId="0" borderId="10" xfId="1" applyFont="1" applyBorder="1" applyAlignment="1">
      <alignment horizontal="left" vertical="top"/>
    </xf>
    <xf numFmtId="0" fontId="8" fillId="0" borderId="7" xfId="1" applyFont="1" applyBorder="1" applyAlignment="1">
      <alignment horizontal="left" vertical="center"/>
    </xf>
    <xf numFmtId="0" fontId="8" fillId="0" borderId="6" xfId="1" applyFont="1" applyBorder="1" applyAlignment="1">
      <alignment horizontal="left" vertical="center"/>
    </xf>
    <xf numFmtId="0" fontId="8" fillId="0" borderId="5" xfId="1" applyFont="1" applyBorder="1" applyAlignment="1">
      <alignment horizontal="left" vertical="center"/>
    </xf>
    <xf numFmtId="0" fontId="8" fillId="0" borderId="4" xfId="1" applyFont="1" applyBorder="1" applyAlignment="1">
      <alignment horizontal="left" vertical="center"/>
    </xf>
    <xf numFmtId="0" fontId="8" fillId="0" borderId="3" xfId="1" applyFont="1" applyBorder="1" applyAlignment="1">
      <alignment horizontal="left" vertical="center"/>
    </xf>
    <xf numFmtId="0" fontId="8" fillId="0" borderId="2" xfId="1" applyFont="1" applyBorder="1" applyAlignment="1">
      <alignment horizontal="left" vertical="center"/>
    </xf>
    <xf numFmtId="0" fontId="7" fillId="4" borderId="1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0" borderId="14" xfId="1" applyFont="1" applyBorder="1" applyAlignment="1">
      <alignment horizontal="justify" vertical="justify" wrapText="1"/>
    </xf>
    <xf numFmtId="0" fontId="7" fillId="0" borderId="10" xfId="1" applyFont="1" applyBorder="1" applyAlignment="1">
      <alignment horizontal="justify" vertical="justify" wrapText="1"/>
    </xf>
  </cellXfs>
  <cellStyles count="10">
    <cellStyle name="Millares" xfId="6" builtinId="3"/>
    <cellStyle name="Millares 2" xfId="4"/>
    <cellStyle name="Moneda 2" xfId="3"/>
    <cellStyle name="Moneda 3" xfId="9"/>
    <cellStyle name="Normal" xfId="0" builtinId="0"/>
    <cellStyle name="Normal 2" xfId="1"/>
    <cellStyle name="Normal 3" xfId="8"/>
    <cellStyle name="Normal 8 2" xfId="7"/>
    <cellStyle name="Porcentaje" xfId="5" builtinId="5"/>
    <cellStyle name="Porcentaje 2" xfId="2"/>
  </cellStyles>
  <dxfs count="0"/>
  <tableStyles count="0" defaultTableStyle="TableStyleMedium2" defaultPivotStyle="PivotStyleLight16"/>
  <colors>
    <mruColors>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416718</xdr:colOff>
      <xdr:row>1</xdr:row>
      <xdr:rowOff>14883</xdr:rowOff>
    </xdr:from>
    <xdr:to>
      <xdr:col>17</xdr:col>
      <xdr:colOff>669726</xdr:colOff>
      <xdr:row>4</xdr:row>
      <xdr:rowOff>267891</xdr:rowOff>
    </xdr:to>
    <xdr:pic>
      <xdr:nvPicPr>
        <xdr:cNvPr id="2" name="Imagen 1" descr="CAPITAL">
          <a:extLst>
            <a:ext uri="{FF2B5EF4-FFF2-40B4-BE49-F238E27FC236}">
              <a16:creationId xmlns:a16="http://schemas.microsoft.com/office/drawing/2014/main" id="{32D9EB1C-2D89-483B-BF0F-F7F2728CE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05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762001</xdr:colOff>
      <xdr:row>1</xdr:row>
      <xdr:rowOff>111125</xdr:rowOff>
    </xdr:from>
    <xdr:to>
      <xdr:col>3</xdr:col>
      <xdr:colOff>3237933</xdr:colOff>
      <xdr:row>4</xdr:row>
      <xdr:rowOff>412750</xdr:rowOff>
    </xdr:to>
    <xdr:pic>
      <xdr:nvPicPr>
        <xdr:cNvPr id="3" name="3 Imagen" descr="Membretes_2024_2-01">
          <a:extLst>
            <a:ext uri="{FF2B5EF4-FFF2-40B4-BE49-F238E27FC236}">
              <a16:creationId xmlns:a16="http://schemas.microsoft.com/office/drawing/2014/main" id="{67128AEE-8565-4B7D-A07D-E6600595E289}"/>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4407" cy="168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F55FF8B7-F96C-431C-A354-1803D28FA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3237933</xdr:colOff>
      <xdr:row>4</xdr:row>
      <xdr:rowOff>412750</xdr:rowOff>
    </xdr:to>
    <xdr:pic>
      <xdr:nvPicPr>
        <xdr:cNvPr id="3" name="3 Imagen" descr="Membretes_2024_2-01">
          <a:extLst>
            <a:ext uri="{FF2B5EF4-FFF2-40B4-BE49-F238E27FC236}">
              <a16:creationId xmlns:a16="http://schemas.microsoft.com/office/drawing/2014/main" id="{3708A19C-D8BA-40E8-B6A4-3BA862D1FDB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D66B8675-8881-4C03-8C9E-C8F6901A0A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05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3237933</xdr:colOff>
      <xdr:row>4</xdr:row>
      <xdr:rowOff>412750</xdr:rowOff>
    </xdr:to>
    <xdr:pic>
      <xdr:nvPicPr>
        <xdr:cNvPr id="3" name="3 Imagen" descr="Membretes_2024_2-01">
          <a:extLst>
            <a:ext uri="{FF2B5EF4-FFF2-40B4-BE49-F238E27FC236}">
              <a16:creationId xmlns:a16="http://schemas.microsoft.com/office/drawing/2014/main" id="{475282D4-2FC2-4B51-B298-8BE48197B4A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4407" cy="16827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EB38FEBE-BF14-43B2-AE53-78441F1265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05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3237933</xdr:colOff>
      <xdr:row>4</xdr:row>
      <xdr:rowOff>412750</xdr:rowOff>
    </xdr:to>
    <xdr:pic>
      <xdr:nvPicPr>
        <xdr:cNvPr id="3" name="3 Imagen" descr="Membretes_2024_2-01">
          <a:extLst>
            <a:ext uri="{FF2B5EF4-FFF2-40B4-BE49-F238E27FC236}">
              <a16:creationId xmlns:a16="http://schemas.microsoft.com/office/drawing/2014/main" id="{59456C8D-DC53-4A27-BDCC-9D0F99E708B9}"/>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4407" cy="16827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E22E456E-5044-46FC-A419-865A1EFD8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05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3237933</xdr:colOff>
      <xdr:row>4</xdr:row>
      <xdr:rowOff>412750</xdr:rowOff>
    </xdr:to>
    <xdr:pic>
      <xdr:nvPicPr>
        <xdr:cNvPr id="3" name="3 Imagen" descr="Membretes_2024_2-01">
          <a:extLst>
            <a:ext uri="{FF2B5EF4-FFF2-40B4-BE49-F238E27FC236}">
              <a16:creationId xmlns:a16="http://schemas.microsoft.com/office/drawing/2014/main" id="{D628E13A-D476-4D15-B7F6-BCADDE8A892F}"/>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4407" cy="1682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6D9C966F-703F-4DD4-BDDA-E0037DA69F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05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3237933</xdr:colOff>
      <xdr:row>4</xdr:row>
      <xdr:rowOff>412750</xdr:rowOff>
    </xdr:to>
    <xdr:pic>
      <xdr:nvPicPr>
        <xdr:cNvPr id="3" name="3 Imagen" descr="Membretes_2024_2-01">
          <a:extLst>
            <a:ext uri="{FF2B5EF4-FFF2-40B4-BE49-F238E27FC236}">
              <a16:creationId xmlns:a16="http://schemas.microsoft.com/office/drawing/2014/main" id="{F92109C2-AB3E-460A-98CA-B3D0917A0F13}"/>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4407" cy="16827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529E489E-8072-4D7E-941D-CC87B7F1B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05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3237933</xdr:colOff>
      <xdr:row>4</xdr:row>
      <xdr:rowOff>412750</xdr:rowOff>
    </xdr:to>
    <xdr:pic>
      <xdr:nvPicPr>
        <xdr:cNvPr id="3" name="3 Imagen" descr="Membretes_2024_2-01">
          <a:extLst>
            <a:ext uri="{FF2B5EF4-FFF2-40B4-BE49-F238E27FC236}">
              <a16:creationId xmlns:a16="http://schemas.microsoft.com/office/drawing/2014/main" id="{2F8E7017-77D3-4D1C-8517-AF48DBAF0248}"/>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4407" cy="1682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IVOS%20YAMILE\INFORME%20DICIEMBRE%202018\SEGUIMIENTO%20AL%20PLAN%20INDICATIVO\SEGUIMIENTO%20PLAN%20INDICA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YAMILE%20LOZANO%20GUZMAN/2024-2027/2024/PLANEACION%202024/SEGUMIENTO%20300924/EjecucionPresupuestal_GASTOS_._2024_%20al%20300924%20-%20081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SOCIAL"/>
      <sheetName val="ECONOMICA"/>
      <sheetName val="listas"/>
      <sheetName val="Población"/>
      <sheetName val="PLAN INDICATIVO"/>
      <sheetName val="seguimiento 2018"/>
      <sheetName val="REPORTE TOTAL 2018"/>
      <sheetName val="REPORTE POR MES"/>
      <sheetName val="AMBIENTAL"/>
      <sheetName val="INSTITUCIO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Presupuestal -  30092"/>
      <sheetName val="Ejecucion Presupuestal"/>
    </sheetNames>
    <sheetDataSet>
      <sheetData sheetId="0" refreshError="1">
        <row r="9">
          <cell r="AF9">
            <v>26239335523</v>
          </cell>
        </row>
        <row r="38">
          <cell r="R38">
            <v>723282714</v>
          </cell>
        </row>
        <row r="46">
          <cell r="R46">
            <v>213507950</v>
          </cell>
        </row>
        <row r="52">
          <cell r="R52">
            <v>1270291635</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Y277"/>
  <sheetViews>
    <sheetView tabSelected="1" zoomScale="80" zoomScaleNormal="80" workbookViewId="0">
      <selection activeCell="S47" sqref="S47"/>
    </sheetView>
  </sheetViews>
  <sheetFormatPr baseColWidth="10" defaultColWidth="12.5703125" defaultRowHeight="14.25"/>
  <cols>
    <col min="1" max="1" width="12.5703125" style="1"/>
    <col min="2" max="2" width="9.7109375" style="33" hidden="1" customWidth="1"/>
    <col min="3" max="3" width="45.5703125" style="1" customWidth="1"/>
    <col min="4" max="4" width="53.140625" style="1" customWidth="1"/>
    <col min="5" max="5" width="16.85546875" style="1" hidden="1" customWidth="1"/>
    <col min="6" max="6" width="14.7109375" style="1" customWidth="1"/>
    <col min="7" max="7" width="16.7109375" style="1" customWidth="1"/>
    <col min="8" max="8" width="18" style="1" customWidth="1"/>
    <col min="9" max="9" width="22.85546875" style="1" customWidth="1"/>
    <col min="10" max="10" width="21.42578125" style="1" customWidth="1"/>
    <col min="11" max="11" width="20.85546875" style="1" customWidth="1"/>
    <col min="12" max="12" width="13.5703125" style="1" customWidth="1"/>
    <col min="13" max="13" width="19.7109375" style="1" customWidth="1"/>
    <col min="14" max="14" width="14.85546875" style="2" customWidth="1"/>
    <col min="15" max="15" width="21.140625" style="2" customWidth="1"/>
    <col min="16" max="18" width="16.85546875" style="1" customWidth="1"/>
    <col min="19" max="19" width="16.42578125" style="1" customWidth="1"/>
    <col min="20" max="20" width="17.28515625" style="1" customWidth="1"/>
    <col min="21" max="21" width="12.5703125" style="1" customWidth="1"/>
    <col min="22" max="22" width="24.28515625" style="1" customWidth="1"/>
    <col min="23" max="23" width="22.5703125" style="1" customWidth="1"/>
    <col min="24" max="25" width="12.5703125" style="1"/>
    <col min="26" max="26" width="16.85546875" style="1" customWidth="1"/>
    <col min="27" max="27" width="12.5703125" style="1"/>
    <col min="28" max="28" width="30.140625" style="1" customWidth="1"/>
    <col min="29" max="29" width="15.42578125" style="1" customWidth="1"/>
    <col min="30" max="30" width="15.85546875" style="1" customWidth="1"/>
    <col min="31" max="31" width="24.42578125" style="1" customWidth="1"/>
    <col min="32" max="32" width="17.140625" style="1" customWidth="1"/>
    <col min="33" max="16384" width="12.5703125" style="1"/>
  </cols>
  <sheetData>
    <row r="1" spans="2:25" ht="22.5" customHeight="1" thickBot="1"/>
    <row r="2" spans="2:25" ht="37.5" customHeight="1">
      <c r="C2" s="172"/>
      <c r="D2" s="173"/>
      <c r="E2" s="178" t="s">
        <v>350</v>
      </c>
      <c r="F2" s="179"/>
      <c r="G2" s="179"/>
      <c r="H2" s="179"/>
      <c r="I2" s="179"/>
      <c r="J2" s="179"/>
      <c r="K2" s="179"/>
      <c r="L2" s="180"/>
      <c r="M2" s="184" t="s">
        <v>351</v>
      </c>
      <c r="N2" s="185"/>
      <c r="O2" s="185"/>
      <c r="P2" s="186"/>
      <c r="Q2" s="187"/>
      <c r="R2" s="188"/>
      <c r="S2" s="3"/>
    </row>
    <row r="3" spans="2:25" ht="37.5" customHeight="1">
      <c r="C3" s="174"/>
      <c r="D3" s="175"/>
      <c r="E3" s="181"/>
      <c r="F3" s="182"/>
      <c r="G3" s="182"/>
      <c r="H3" s="182"/>
      <c r="I3" s="182"/>
      <c r="J3" s="182"/>
      <c r="K3" s="182"/>
      <c r="L3" s="183"/>
      <c r="M3" s="193" t="s">
        <v>352</v>
      </c>
      <c r="N3" s="194"/>
      <c r="O3" s="194"/>
      <c r="P3" s="195"/>
      <c r="Q3" s="189"/>
      <c r="R3" s="190"/>
      <c r="S3" s="3"/>
    </row>
    <row r="4" spans="2:25" ht="33.75" customHeight="1">
      <c r="C4" s="174"/>
      <c r="D4" s="175"/>
      <c r="E4" s="196" t="s">
        <v>353</v>
      </c>
      <c r="F4" s="197"/>
      <c r="G4" s="197"/>
      <c r="H4" s="197"/>
      <c r="I4" s="197"/>
      <c r="J4" s="197"/>
      <c r="K4" s="197"/>
      <c r="L4" s="198"/>
      <c r="M4" s="193" t="s">
        <v>354</v>
      </c>
      <c r="N4" s="194"/>
      <c r="O4" s="194"/>
      <c r="P4" s="195"/>
      <c r="Q4" s="189"/>
      <c r="R4" s="190"/>
      <c r="S4" s="3"/>
    </row>
    <row r="5" spans="2:25" ht="38.25" customHeight="1" thickBot="1">
      <c r="C5" s="176"/>
      <c r="D5" s="177"/>
      <c r="E5" s="199"/>
      <c r="F5" s="200"/>
      <c r="G5" s="200"/>
      <c r="H5" s="200"/>
      <c r="I5" s="200"/>
      <c r="J5" s="200"/>
      <c r="K5" s="200"/>
      <c r="L5" s="201"/>
      <c r="M5" s="202" t="s">
        <v>355</v>
      </c>
      <c r="N5" s="203"/>
      <c r="O5" s="203"/>
      <c r="P5" s="204"/>
      <c r="Q5" s="191"/>
      <c r="R5" s="192"/>
      <c r="S5" s="3"/>
    </row>
    <row r="6" spans="2:25" ht="23.25" customHeight="1" thickBot="1">
      <c r="D6" s="205"/>
      <c r="E6" s="205"/>
      <c r="F6" s="205"/>
      <c r="G6" s="205"/>
      <c r="H6" s="205"/>
      <c r="I6" s="205"/>
      <c r="J6" s="205"/>
      <c r="K6" s="205"/>
      <c r="L6" s="205"/>
      <c r="M6" s="205"/>
      <c r="N6" s="205"/>
      <c r="O6" s="205"/>
      <c r="P6" s="205"/>
      <c r="Q6" s="205"/>
      <c r="R6" s="205"/>
      <c r="S6" s="3"/>
    </row>
    <row r="7" spans="2:25" ht="31.5" customHeight="1">
      <c r="C7" s="136" t="s">
        <v>32</v>
      </c>
      <c r="D7" s="137" t="s">
        <v>39</v>
      </c>
      <c r="E7" s="206" t="s">
        <v>374</v>
      </c>
      <c r="F7" s="206"/>
      <c r="G7" s="206"/>
      <c r="H7" s="206"/>
      <c r="I7" s="206"/>
      <c r="J7" s="206"/>
      <c r="K7" s="206"/>
      <c r="L7" s="206"/>
      <c r="M7" s="206"/>
      <c r="N7" s="206"/>
      <c r="O7" s="206"/>
      <c r="P7" s="206"/>
      <c r="Q7" s="206"/>
      <c r="R7" s="207"/>
      <c r="S7" s="3"/>
    </row>
    <row r="8" spans="2:25" s="5" customFormat="1" ht="36" customHeight="1">
      <c r="B8" s="73"/>
      <c r="C8" s="138" t="s">
        <v>26</v>
      </c>
      <c r="D8" s="17" t="s">
        <v>59</v>
      </c>
      <c r="E8" s="208" t="s">
        <v>363</v>
      </c>
      <c r="F8" s="208"/>
      <c r="G8" s="208"/>
      <c r="H8" s="208"/>
      <c r="I8" s="208"/>
      <c r="J8" s="208"/>
      <c r="K8" s="208"/>
      <c r="L8" s="208"/>
      <c r="M8" s="208"/>
      <c r="N8" s="208"/>
      <c r="O8" s="208"/>
      <c r="P8" s="208"/>
      <c r="Q8" s="208"/>
      <c r="R8" s="209"/>
    </row>
    <row r="9" spans="2:25" ht="28.5" customHeight="1">
      <c r="C9" s="210" t="s">
        <v>52</v>
      </c>
      <c r="D9" s="208"/>
      <c r="E9" s="211" t="s">
        <v>49</v>
      </c>
      <c r="F9" s="211"/>
      <c r="G9" s="211"/>
      <c r="H9" s="211"/>
      <c r="I9" s="211"/>
      <c r="J9" s="211"/>
      <c r="K9" s="212" t="s">
        <v>367</v>
      </c>
      <c r="L9" s="212"/>
      <c r="M9" s="212"/>
      <c r="N9" s="214" t="s">
        <v>25</v>
      </c>
      <c r="O9" s="214"/>
      <c r="P9" s="214"/>
      <c r="Q9" s="214"/>
      <c r="R9" s="215"/>
      <c r="S9" s="6"/>
      <c r="T9" s="229"/>
      <c r="U9" s="229"/>
      <c r="V9" s="229"/>
    </row>
    <row r="10" spans="2:25" ht="27.75" customHeight="1">
      <c r="C10" s="210" t="s">
        <v>53</v>
      </c>
      <c r="D10" s="208"/>
      <c r="E10" s="211" t="s">
        <v>81</v>
      </c>
      <c r="F10" s="211"/>
      <c r="G10" s="211"/>
      <c r="H10" s="211"/>
      <c r="I10" s="211"/>
      <c r="J10" s="211"/>
      <c r="K10" s="212"/>
      <c r="L10" s="212"/>
      <c r="M10" s="212"/>
      <c r="N10" s="7" t="s">
        <v>24</v>
      </c>
      <c r="O10" s="230" t="s">
        <v>23</v>
      </c>
      <c r="P10" s="230"/>
      <c r="Q10" s="230"/>
      <c r="R10" s="139" t="s">
        <v>22</v>
      </c>
      <c r="S10" s="6"/>
      <c r="T10" s="8"/>
      <c r="U10" s="8"/>
      <c r="V10" s="8"/>
    </row>
    <row r="11" spans="2:25" ht="24" customHeight="1">
      <c r="C11" s="231" t="s">
        <v>21</v>
      </c>
      <c r="D11" s="232"/>
      <c r="E11" s="233" t="s">
        <v>82</v>
      </c>
      <c r="F11" s="233"/>
      <c r="G11" s="233"/>
      <c r="H11" s="233"/>
      <c r="I11" s="233"/>
      <c r="J11" s="233"/>
      <c r="K11" s="212"/>
      <c r="L11" s="212"/>
      <c r="M11" s="212"/>
      <c r="N11" s="234" t="s">
        <v>40</v>
      </c>
      <c r="O11" s="234"/>
      <c r="P11" s="234"/>
      <c r="Q11" s="234"/>
      <c r="R11" s="235"/>
      <c r="S11" s="6"/>
      <c r="T11" s="238"/>
      <c r="U11" s="238"/>
      <c r="V11" s="9"/>
      <c r="X11" s="10"/>
      <c r="Y11" s="10"/>
    </row>
    <row r="12" spans="2:25" ht="48" customHeight="1">
      <c r="C12" s="221" t="s">
        <v>55</v>
      </c>
      <c r="D12" s="222"/>
      <c r="E12" s="155" t="s">
        <v>222</v>
      </c>
      <c r="F12" s="155"/>
      <c r="G12" s="155"/>
      <c r="H12" s="155"/>
      <c r="I12" s="155"/>
      <c r="J12" s="155"/>
      <c r="K12" s="212"/>
      <c r="L12" s="212"/>
      <c r="M12" s="212"/>
      <c r="N12" s="234"/>
      <c r="O12" s="234"/>
      <c r="P12" s="234"/>
      <c r="Q12" s="234"/>
      <c r="R12" s="235"/>
      <c r="S12" s="6"/>
      <c r="T12" s="9"/>
      <c r="U12" s="9"/>
      <c r="V12" s="9"/>
      <c r="X12" s="10"/>
      <c r="Y12" s="10"/>
    </row>
    <row r="13" spans="2:25" ht="23.25" customHeight="1">
      <c r="C13" s="216" t="s">
        <v>364</v>
      </c>
      <c r="D13" s="217"/>
      <c r="E13" s="218">
        <v>2020730010003</v>
      </c>
      <c r="F13" s="218"/>
      <c r="G13" s="218"/>
      <c r="H13" s="218"/>
      <c r="I13" s="218"/>
      <c r="J13" s="218"/>
      <c r="K13" s="212"/>
      <c r="L13" s="212"/>
      <c r="M13" s="212"/>
      <c r="N13" s="234"/>
      <c r="O13" s="234"/>
      <c r="P13" s="234"/>
      <c r="Q13" s="234"/>
      <c r="R13" s="235"/>
      <c r="S13" s="6"/>
      <c r="T13" s="9"/>
      <c r="U13" s="9"/>
      <c r="V13" s="9"/>
      <c r="X13" s="10"/>
      <c r="Y13" s="10"/>
    </row>
    <row r="14" spans="2:25" ht="48" customHeight="1">
      <c r="C14" s="221" t="s">
        <v>55</v>
      </c>
      <c r="D14" s="222"/>
      <c r="E14" s="155" t="s">
        <v>221</v>
      </c>
      <c r="F14" s="155"/>
      <c r="G14" s="155"/>
      <c r="H14" s="155"/>
      <c r="I14" s="155"/>
      <c r="J14" s="155"/>
      <c r="K14" s="212"/>
      <c r="L14" s="212"/>
      <c r="M14" s="212"/>
      <c r="N14" s="234"/>
      <c r="O14" s="234"/>
      <c r="P14" s="234"/>
      <c r="Q14" s="234"/>
      <c r="R14" s="235"/>
      <c r="S14" s="6"/>
      <c r="T14" s="9"/>
      <c r="U14" s="9"/>
      <c r="V14" s="9"/>
      <c r="X14" s="10"/>
      <c r="Y14" s="10"/>
    </row>
    <row r="15" spans="2:25" ht="23.25" customHeight="1">
      <c r="C15" s="216" t="s">
        <v>364</v>
      </c>
      <c r="D15" s="217"/>
      <c r="E15" s="218">
        <v>2020730010005</v>
      </c>
      <c r="F15" s="218"/>
      <c r="G15" s="218"/>
      <c r="H15" s="218"/>
      <c r="I15" s="218"/>
      <c r="J15" s="218"/>
      <c r="K15" s="212"/>
      <c r="L15" s="212"/>
      <c r="M15" s="212"/>
      <c r="N15" s="234"/>
      <c r="O15" s="234"/>
      <c r="P15" s="234"/>
      <c r="Q15" s="234"/>
      <c r="R15" s="235"/>
      <c r="S15" s="6"/>
      <c r="T15" s="9"/>
      <c r="U15" s="9"/>
      <c r="V15" s="9"/>
      <c r="X15" s="10"/>
      <c r="Y15" s="10"/>
    </row>
    <row r="16" spans="2:25" ht="41.25" customHeight="1">
      <c r="C16" s="221" t="s">
        <v>55</v>
      </c>
      <c r="D16" s="222"/>
      <c r="E16" s="155" t="s">
        <v>80</v>
      </c>
      <c r="F16" s="155"/>
      <c r="G16" s="155"/>
      <c r="H16" s="155"/>
      <c r="I16" s="155"/>
      <c r="J16" s="155"/>
      <c r="K16" s="212"/>
      <c r="L16" s="212"/>
      <c r="M16" s="212"/>
      <c r="N16" s="234"/>
      <c r="O16" s="234"/>
      <c r="P16" s="234"/>
      <c r="Q16" s="234"/>
      <c r="R16" s="235"/>
      <c r="S16" s="6"/>
      <c r="T16" s="9"/>
      <c r="U16" s="9"/>
      <c r="V16" s="9"/>
      <c r="X16" s="10"/>
      <c r="Y16" s="10"/>
    </row>
    <row r="17" spans="3:26" ht="24.75" customHeight="1">
      <c r="C17" s="216" t="s">
        <v>364</v>
      </c>
      <c r="D17" s="217"/>
      <c r="E17" s="218">
        <v>2024730010099</v>
      </c>
      <c r="F17" s="218"/>
      <c r="G17" s="218"/>
      <c r="H17" s="218"/>
      <c r="I17" s="218"/>
      <c r="J17" s="218"/>
      <c r="K17" s="212"/>
      <c r="L17" s="212"/>
      <c r="M17" s="212"/>
      <c r="N17" s="234"/>
      <c r="O17" s="234"/>
      <c r="P17" s="234"/>
      <c r="Q17" s="234"/>
      <c r="R17" s="235"/>
      <c r="S17" s="6"/>
      <c r="T17" s="9"/>
      <c r="U17" s="9"/>
      <c r="V17" s="9"/>
      <c r="X17" s="10"/>
      <c r="Y17" s="10"/>
    </row>
    <row r="18" spans="3:26" ht="28.5" customHeight="1">
      <c r="C18" s="219" t="s">
        <v>58</v>
      </c>
      <c r="D18" s="50" t="s">
        <v>343</v>
      </c>
      <c r="E18" s="223" t="s">
        <v>57</v>
      </c>
      <c r="F18" s="226" t="s">
        <v>41</v>
      </c>
      <c r="G18" s="227"/>
      <c r="H18" s="227"/>
      <c r="I18" s="227"/>
      <c r="J18" s="228"/>
      <c r="K18" s="212"/>
      <c r="L18" s="212"/>
      <c r="M18" s="212"/>
      <c r="N18" s="234"/>
      <c r="O18" s="234"/>
      <c r="P18" s="234"/>
      <c r="Q18" s="234"/>
      <c r="R18" s="235"/>
      <c r="S18" s="6"/>
      <c r="T18" s="16"/>
      <c r="U18" s="16"/>
      <c r="V18" s="12"/>
      <c r="W18" s="19"/>
      <c r="X18" s="13"/>
      <c r="Y18" s="14"/>
      <c r="Z18" s="15"/>
    </row>
    <row r="19" spans="3:26" ht="28.5" customHeight="1">
      <c r="C19" s="219"/>
      <c r="D19" s="50" t="s">
        <v>345</v>
      </c>
      <c r="E19" s="224"/>
      <c r="F19" s="226" t="s">
        <v>344</v>
      </c>
      <c r="G19" s="227"/>
      <c r="H19" s="227"/>
      <c r="I19" s="227"/>
      <c r="J19" s="228"/>
      <c r="K19" s="212"/>
      <c r="L19" s="212"/>
      <c r="M19" s="212"/>
      <c r="N19" s="234"/>
      <c r="O19" s="234"/>
      <c r="P19" s="234"/>
      <c r="Q19" s="234"/>
      <c r="R19" s="235"/>
      <c r="S19" s="6"/>
      <c r="T19" s="16"/>
      <c r="U19" s="16"/>
      <c r="V19" s="12"/>
      <c r="W19" s="19"/>
      <c r="X19" s="13"/>
      <c r="Y19" s="14"/>
      <c r="Z19" s="15"/>
    </row>
    <row r="20" spans="3:26" ht="28.5" customHeight="1">
      <c r="C20" s="219"/>
      <c r="D20" s="50" t="s">
        <v>45</v>
      </c>
      <c r="E20" s="224"/>
      <c r="F20" s="226" t="s">
        <v>42</v>
      </c>
      <c r="G20" s="227"/>
      <c r="H20" s="227"/>
      <c r="I20" s="227"/>
      <c r="J20" s="228"/>
      <c r="K20" s="212"/>
      <c r="L20" s="212"/>
      <c r="M20" s="212"/>
      <c r="N20" s="234"/>
      <c r="O20" s="234"/>
      <c r="P20" s="234"/>
      <c r="Q20" s="234"/>
      <c r="R20" s="235"/>
      <c r="S20" s="6"/>
      <c r="T20" s="16"/>
      <c r="U20" s="16"/>
      <c r="V20" s="12"/>
      <c r="W20" s="19"/>
      <c r="X20" s="13"/>
      <c r="Y20" s="14"/>
      <c r="Z20" s="15"/>
    </row>
    <row r="21" spans="3:26" ht="28.5" customHeight="1">
      <c r="C21" s="219"/>
      <c r="D21" s="50" t="s">
        <v>46</v>
      </c>
      <c r="E21" s="224"/>
      <c r="F21" s="226" t="s">
        <v>42</v>
      </c>
      <c r="G21" s="227"/>
      <c r="H21" s="227"/>
      <c r="I21" s="227"/>
      <c r="J21" s="228"/>
      <c r="K21" s="212"/>
      <c r="L21" s="212"/>
      <c r="M21" s="212"/>
      <c r="N21" s="234"/>
      <c r="O21" s="234"/>
      <c r="P21" s="234"/>
      <c r="Q21" s="234"/>
      <c r="R21" s="235"/>
      <c r="S21" s="6"/>
      <c r="T21" s="16"/>
      <c r="U21" s="16"/>
      <c r="V21" s="12"/>
      <c r="W21" s="19"/>
      <c r="X21" s="13"/>
      <c r="Y21" s="14"/>
      <c r="Z21" s="15"/>
    </row>
    <row r="22" spans="3:26" ht="28.5" customHeight="1">
      <c r="C22" s="219"/>
      <c r="D22" s="50" t="s">
        <v>46</v>
      </c>
      <c r="E22" s="224"/>
      <c r="F22" s="226" t="s">
        <v>42</v>
      </c>
      <c r="G22" s="227"/>
      <c r="H22" s="227"/>
      <c r="I22" s="227"/>
      <c r="J22" s="228"/>
      <c r="K22" s="212"/>
      <c r="L22" s="212"/>
      <c r="M22" s="212"/>
      <c r="N22" s="234"/>
      <c r="O22" s="234"/>
      <c r="P22" s="234"/>
      <c r="Q22" s="234"/>
      <c r="R22" s="235"/>
      <c r="S22" s="6"/>
      <c r="T22" s="16"/>
      <c r="U22" s="16"/>
      <c r="V22" s="12"/>
      <c r="W22" s="19"/>
      <c r="X22" s="13"/>
      <c r="Y22" s="14"/>
      <c r="Z22" s="15"/>
    </row>
    <row r="23" spans="3:26" ht="28.5" customHeight="1">
      <c r="C23" s="219"/>
      <c r="D23" s="50" t="s">
        <v>76</v>
      </c>
      <c r="E23" s="224"/>
      <c r="F23" s="226" t="s">
        <v>79</v>
      </c>
      <c r="G23" s="227"/>
      <c r="H23" s="227"/>
      <c r="I23" s="227"/>
      <c r="J23" s="228"/>
      <c r="K23" s="212"/>
      <c r="L23" s="212"/>
      <c r="M23" s="212"/>
      <c r="N23" s="234"/>
      <c r="O23" s="234"/>
      <c r="P23" s="234"/>
      <c r="Q23" s="234"/>
      <c r="R23" s="235"/>
      <c r="S23" s="6"/>
      <c r="T23" s="16"/>
      <c r="U23" s="16"/>
      <c r="V23" s="12"/>
      <c r="W23" s="19"/>
      <c r="X23" s="13"/>
      <c r="Y23" s="14"/>
      <c r="Z23" s="15"/>
    </row>
    <row r="24" spans="3:26" ht="28.5" customHeight="1">
      <c r="C24" s="219"/>
      <c r="D24" s="50" t="s">
        <v>76</v>
      </c>
      <c r="E24" s="224"/>
      <c r="F24" s="226" t="s">
        <v>79</v>
      </c>
      <c r="G24" s="227"/>
      <c r="H24" s="227"/>
      <c r="I24" s="227"/>
      <c r="J24" s="228"/>
      <c r="K24" s="212"/>
      <c r="L24" s="212"/>
      <c r="M24" s="212"/>
      <c r="N24" s="234"/>
      <c r="O24" s="234"/>
      <c r="P24" s="234"/>
      <c r="Q24" s="234"/>
      <c r="R24" s="235"/>
      <c r="S24" s="6"/>
      <c r="T24" s="16"/>
      <c r="U24" s="16"/>
      <c r="V24" s="12"/>
      <c r="W24" s="19"/>
      <c r="X24" s="13"/>
      <c r="Y24" s="14"/>
      <c r="Z24" s="15"/>
    </row>
    <row r="25" spans="3:26" ht="28.5" customHeight="1">
      <c r="C25" s="219"/>
      <c r="D25" s="50" t="s">
        <v>69</v>
      </c>
      <c r="E25" s="224"/>
      <c r="F25" s="226" t="s">
        <v>68</v>
      </c>
      <c r="G25" s="227"/>
      <c r="H25" s="227"/>
      <c r="I25" s="227"/>
      <c r="J25" s="228"/>
      <c r="K25" s="212"/>
      <c r="L25" s="212"/>
      <c r="M25" s="212"/>
      <c r="N25" s="234"/>
      <c r="O25" s="234"/>
      <c r="P25" s="234"/>
      <c r="Q25" s="234"/>
      <c r="R25" s="235"/>
      <c r="S25" s="6"/>
      <c r="T25" s="16"/>
      <c r="U25" s="16"/>
      <c r="V25" s="12"/>
      <c r="W25" s="19"/>
      <c r="X25" s="13"/>
      <c r="Y25" s="14"/>
      <c r="Z25" s="15"/>
    </row>
    <row r="26" spans="3:26" ht="28.5" customHeight="1">
      <c r="C26" s="219"/>
      <c r="D26" s="50" t="s">
        <v>69</v>
      </c>
      <c r="E26" s="224"/>
      <c r="F26" s="226" t="s">
        <v>68</v>
      </c>
      <c r="G26" s="227"/>
      <c r="H26" s="227"/>
      <c r="I26" s="227"/>
      <c r="J26" s="228"/>
      <c r="K26" s="212"/>
      <c r="L26" s="212"/>
      <c r="M26" s="212"/>
      <c r="N26" s="234"/>
      <c r="O26" s="234"/>
      <c r="P26" s="234"/>
      <c r="Q26" s="234"/>
      <c r="R26" s="235"/>
      <c r="S26" s="6"/>
      <c r="T26" s="16"/>
      <c r="U26" s="16"/>
      <c r="V26" s="12"/>
      <c r="W26" s="19"/>
      <c r="X26" s="13"/>
      <c r="Y26" s="14"/>
      <c r="Z26" s="15"/>
    </row>
    <row r="27" spans="3:26" ht="28.5" customHeight="1">
      <c r="C27" s="219"/>
      <c r="D27" s="50" t="s">
        <v>77</v>
      </c>
      <c r="E27" s="224"/>
      <c r="F27" s="226" t="s">
        <v>68</v>
      </c>
      <c r="G27" s="227"/>
      <c r="H27" s="227"/>
      <c r="I27" s="227"/>
      <c r="J27" s="228"/>
      <c r="K27" s="212"/>
      <c r="L27" s="212"/>
      <c r="M27" s="212"/>
      <c r="N27" s="234"/>
      <c r="O27" s="234"/>
      <c r="P27" s="234"/>
      <c r="Q27" s="234"/>
      <c r="R27" s="235"/>
      <c r="S27" s="6"/>
      <c r="T27" s="16"/>
      <c r="U27" s="16"/>
      <c r="V27" s="12"/>
      <c r="W27" s="19"/>
      <c r="X27" s="13"/>
      <c r="Y27" s="14"/>
      <c r="Z27" s="15"/>
    </row>
    <row r="28" spans="3:26" ht="28.5" customHeight="1">
      <c r="C28" s="219"/>
      <c r="D28" s="50" t="s">
        <v>78</v>
      </c>
      <c r="E28" s="224"/>
      <c r="F28" s="226" t="s">
        <v>68</v>
      </c>
      <c r="G28" s="227"/>
      <c r="H28" s="227"/>
      <c r="I28" s="227"/>
      <c r="J28" s="228"/>
      <c r="K28" s="212"/>
      <c r="L28" s="212"/>
      <c r="M28" s="212"/>
      <c r="N28" s="234"/>
      <c r="O28" s="234"/>
      <c r="P28" s="234"/>
      <c r="Q28" s="234"/>
      <c r="R28" s="235"/>
      <c r="S28" s="6"/>
      <c r="T28" s="16"/>
      <c r="U28" s="16"/>
      <c r="V28" s="12"/>
      <c r="W28" s="19"/>
      <c r="X28" s="13"/>
      <c r="Y28" s="14"/>
      <c r="Z28" s="15"/>
    </row>
    <row r="29" spans="3:26" ht="28.5" customHeight="1">
      <c r="C29" s="219"/>
      <c r="D29" s="50" t="s">
        <v>70</v>
      </c>
      <c r="E29" s="224"/>
      <c r="F29" s="226" t="s">
        <v>43</v>
      </c>
      <c r="G29" s="227"/>
      <c r="H29" s="227"/>
      <c r="I29" s="227"/>
      <c r="J29" s="228"/>
      <c r="K29" s="212"/>
      <c r="L29" s="212"/>
      <c r="M29" s="212"/>
      <c r="N29" s="234"/>
      <c r="O29" s="234"/>
      <c r="P29" s="234"/>
      <c r="Q29" s="234"/>
      <c r="R29" s="235"/>
      <c r="S29" s="6"/>
      <c r="T29" s="16"/>
      <c r="U29" s="16"/>
      <c r="V29" s="12"/>
      <c r="W29" s="19"/>
      <c r="X29" s="13"/>
      <c r="Y29" s="14"/>
      <c r="Z29" s="15"/>
    </row>
    <row r="30" spans="3:26" ht="28.5" customHeight="1" thickBot="1">
      <c r="C30" s="220"/>
      <c r="D30" s="140" t="s">
        <v>70</v>
      </c>
      <c r="E30" s="225"/>
      <c r="F30" s="239" t="s">
        <v>43</v>
      </c>
      <c r="G30" s="240"/>
      <c r="H30" s="240"/>
      <c r="I30" s="240"/>
      <c r="J30" s="241"/>
      <c r="K30" s="213"/>
      <c r="L30" s="213"/>
      <c r="M30" s="213"/>
      <c r="N30" s="236"/>
      <c r="O30" s="236"/>
      <c r="P30" s="236"/>
      <c r="Q30" s="236"/>
      <c r="R30" s="237"/>
      <c r="S30" s="6"/>
      <c r="T30" s="16"/>
      <c r="U30" s="16"/>
      <c r="V30" s="12"/>
      <c r="W30" s="19"/>
      <c r="X30" s="13"/>
      <c r="Y30" s="14"/>
      <c r="Z30" s="15"/>
    </row>
    <row r="31" spans="3:26" ht="28.5" customHeight="1">
      <c r="C31" s="247" t="s">
        <v>30</v>
      </c>
      <c r="D31" s="250" t="s">
        <v>28</v>
      </c>
      <c r="E31" s="253" t="s">
        <v>357</v>
      </c>
      <c r="F31" s="253" t="s">
        <v>19</v>
      </c>
      <c r="G31" s="253" t="s">
        <v>38</v>
      </c>
      <c r="H31" s="256" t="s">
        <v>358</v>
      </c>
      <c r="I31" s="253" t="s">
        <v>31</v>
      </c>
      <c r="J31" s="257" t="s">
        <v>29</v>
      </c>
      <c r="K31" s="258"/>
      <c r="L31" s="258"/>
      <c r="M31" s="259"/>
      <c r="N31" s="253" t="s">
        <v>18</v>
      </c>
      <c r="O31" s="253"/>
      <c r="P31" s="263" t="s">
        <v>17</v>
      </c>
      <c r="Q31" s="263"/>
      <c r="R31" s="264"/>
      <c r="T31" s="28"/>
      <c r="V31" s="12"/>
      <c r="X31" s="13"/>
      <c r="Y31" s="14"/>
      <c r="Z31" s="15"/>
    </row>
    <row r="32" spans="3:26" ht="33.75" customHeight="1">
      <c r="C32" s="248"/>
      <c r="D32" s="251"/>
      <c r="E32" s="254"/>
      <c r="F32" s="254"/>
      <c r="G32" s="254"/>
      <c r="H32" s="254"/>
      <c r="I32" s="254"/>
      <c r="J32" s="260"/>
      <c r="K32" s="261"/>
      <c r="L32" s="261"/>
      <c r="M32" s="262"/>
      <c r="N32" s="254"/>
      <c r="O32" s="254"/>
      <c r="P32" s="254" t="s">
        <v>16</v>
      </c>
      <c r="Q32" s="254" t="s">
        <v>15</v>
      </c>
      <c r="R32" s="265" t="s">
        <v>14</v>
      </c>
      <c r="T32" s="28"/>
      <c r="V32" s="14"/>
      <c r="X32" s="13"/>
      <c r="Y32" s="14"/>
      <c r="Z32" s="15"/>
    </row>
    <row r="33" spans="2:26" ht="40.5" customHeight="1" thickBot="1">
      <c r="C33" s="249"/>
      <c r="D33" s="252"/>
      <c r="E33" s="255"/>
      <c r="F33" s="255"/>
      <c r="G33" s="255"/>
      <c r="H33" s="255"/>
      <c r="I33" s="255"/>
      <c r="J33" s="59" t="s">
        <v>13</v>
      </c>
      <c r="K33" s="59" t="s">
        <v>12</v>
      </c>
      <c r="L33" s="59" t="s">
        <v>11</v>
      </c>
      <c r="M33" s="134" t="s">
        <v>375</v>
      </c>
      <c r="N33" s="63" t="s">
        <v>9</v>
      </c>
      <c r="O33" s="135" t="s">
        <v>8</v>
      </c>
      <c r="P33" s="255"/>
      <c r="Q33" s="255"/>
      <c r="R33" s="266"/>
      <c r="T33" s="28"/>
      <c r="V33" s="14"/>
      <c r="X33" s="13"/>
      <c r="Y33" s="14"/>
      <c r="Z33" s="15"/>
    </row>
    <row r="34" spans="2:26" ht="15.2" hidden="1" customHeight="1">
      <c r="B34" s="308" t="s">
        <v>223</v>
      </c>
      <c r="C34" s="300" t="s">
        <v>391</v>
      </c>
      <c r="D34" s="242" t="s">
        <v>224</v>
      </c>
      <c r="E34" s="54" t="s">
        <v>3</v>
      </c>
      <c r="F34" s="153" t="s">
        <v>316</v>
      </c>
      <c r="G34" s="55">
        <v>1</v>
      </c>
      <c r="H34" s="54" t="s">
        <v>3</v>
      </c>
      <c r="I34" s="56">
        <f>+J34+K34+L34+M34</f>
        <v>0</v>
      </c>
      <c r="J34" s="56"/>
      <c r="K34" s="57"/>
      <c r="L34" s="56"/>
      <c r="M34" s="56"/>
      <c r="N34" s="132">
        <v>45293</v>
      </c>
      <c r="O34" s="132">
        <v>45657</v>
      </c>
      <c r="P34" s="243">
        <f t="shared" ref="P34:P36" si="0">+G35/G34</f>
        <v>0</v>
      </c>
      <c r="Q34" s="243" t="e">
        <f>+I35/I34</f>
        <v>#DIV/0!</v>
      </c>
      <c r="R34" s="245" t="e">
        <f>+(P34*P34)/Q34</f>
        <v>#DIV/0!</v>
      </c>
      <c r="T34" s="49"/>
      <c r="V34" s="27"/>
      <c r="X34" s="13"/>
      <c r="Y34" s="14"/>
      <c r="Z34" s="15"/>
    </row>
    <row r="35" spans="2:26" ht="15.2" hidden="1" customHeight="1">
      <c r="B35" s="308"/>
      <c r="C35" s="301"/>
      <c r="D35" s="169"/>
      <c r="E35" s="23" t="s">
        <v>2</v>
      </c>
      <c r="F35" s="154"/>
      <c r="G35" s="58">
        <v>0</v>
      </c>
      <c r="H35" s="23" t="s">
        <v>33</v>
      </c>
      <c r="I35" s="31">
        <f t="shared" ref="I35:I61" si="1">+J35+K35+L35+M35</f>
        <v>0</v>
      </c>
      <c r="J35" s="31"/>
      <c r="K35" s="31"/>
      <c r="L35" s="31"/>
      <c r="M35" s="31"/>
      <c r="N35" s="130">
        <v>45293</v>
      </c>
      <c r="O35" s="130">
        <v>45657</v>
      </c>
      <c r="P35" s="244"/>
      <c r="Q35" s="244"/>
      <c r="R35" s="246"/>
      <c r="T35" s="49"/>
      <c r="V35" s="27"/>
      <c r="X35" s="13"/>
      <c r="Y35" s="14"/>
      <c r="Z35" s="15"/>
    </row>
    <row r="36" spans="2:26" ht="15.2" hidden="1" customHeight="1">
      <c r="B36" s="308"/>
      <c r="C36" s="301"/>
      <c r="D36" s="169" t="s">
        <v>205</v>
      </c>
      <c r="E36" s="23" t="s">
        <v>3</v>
      </c>
      <c r="F36" s="154" t="s">
        <v>339</v>
      </c>
      <c r="G36" s="58">
        <v>2</v>
      </c>
      <c r="H36" s="23" t="s">
        <v>3</v>
      </c>
      <c r="I36" s="31">
        <f>+J36+K36+L36+M36</f>
        <v>0</v>
      </c>
      <c r="J36" s="31"/>
      <c r="K36" s="31"/>
      <c r="L36" s="31"/>
      <c r="M36" s="31"/>
      <c r="N36" s="130">
        <v>45293</v>
      </c>
      <c r="O36" s="130">
        <v>45657</v>
      </c>
      <c r="P36" s="244">
        <f t="shared" si="0"/>
        <v>0</v>
      </c>
      <c r="Q36" s="244" t="e">
        <f t="shared" ref="Q36" si="2">+I37/I36</f>
        <v>#DIV/0!</v>
      </c>
      <c r="R36" s="246" t="e">
        <f t="shared" ref="R36" si="3">+(P36*P36)/Q36</f>
        <v>#DIV/0!</v>
      </c>
      <c r="T36" s="28"/>
      <c r="V36" s="27"/>
      <c r="X36" s="13"/>
      <c r="Y36" s="14"/>
      <c r="Z36" s="15"/>
    </row>
    <row r="37" spans="2:26" ht="15.2" hidden="1" customHeight="1">
      <c r="B37" s="308"/>
      <c r="C37" s="301"/>
      <c r="D37" s="169"/>
      <c r="E37" s="23" t="s">
        <v>2</v>
      </c>
      <c r="F37" s="154"/>
      <c r="G37" s="58">
        <v>0</v>
      </c>
      <c r="H37" s="23" t="s">
        <v>33</v>
      </c>
      <c r="I37" s="31">
        <f t="shared" si="1"/>
        <v>0</v>
      </c>
      <c r="J37" s="31"/>
      <c r="K37" s="31"/>
      <c r="L37" s="31"/>
      <c r="M37" s="31"/>
      <c r="N37" s="130">
        <v>45293</v>
      </c>
      <c r="O37" s="130">
        <v>45657</v>
      </c>
      <c r="P37" s="244"/>
      <c r="Q37" s="244"/>
      <c r="R37" s="246"/>
      <c r="T37" s="28"/>
      <c r="V37" s="27"/>
      <c r="X37" s="13"/>
      <c r="Y37" s="14"/>
      <c r="Z37" s="15"/>
    </row>
    <row r="38" spans="2:26" s="33" customFormat="1" ht="18" customHeight="1">
      <c r="B38" s="308"/>
      <c r="C38" s="301"/>
      <c r="D38" s="169" t="s">
        <v>225</v>
      </c>
      <c r="E38" s="21" t="s">
        <v>3</v>
      </c>
      <c r="F38" s="168" t="s">
        <v>318</v>
      </c>
      <c r="G38" s="30">
        <v>2</v>
      </c>
      <c r="H38" s="21" t="s">
        <v>3</v>
      </c>
      <c r="I38" s="31">
        <f>+J38+K38+L38+M38</f>
        <v>8016033324</v>
      </c>
      <c r="J38" s="31">
        <v>2854024931</v>
      </c>
      <c r="K38" s="31">
        <f>508851125+4653157268</f>
        <v>5162008393</v>
      </c>
      <c r="L38" s="31"/>
      <c r="M38" s="31"/>
      <c r="N38" s="131">
        <v>45293</v>
      </c>
      <c r="O38" s="131">
        <v>45657</v>
      </c>
      <c r="P38" s="303">
        <f t="shared" ref="P38" si="4">+G39/G38</f>
        <v>1.865</v>
      </c>
      <c r="Q38" s="303">
        <f t="shared" ref="Q38" si="5">+I39/I38</f>
        <v>0.99999962225705941</v>
      </c>
      <c r="R38" s="304">
        <f t="shared" ref="R38" si="6">+(P38*P38)/Q38</f>
        <v>3.4782263138754361</v>
      </c>
      <c r="T38" s="35"/>
      <c r="V38" s="36"/>
      <c r="X38" s="37"/>
      <c r="Y38" s="38"/>
      <c r="Z38" s="39"/>
    </row>
    <row r="39" spans="2:26" s="33" customFormat="1" ht="18" customHeight="1">
      <c r="B39" s="308"/>
      <c r="C39" s="301"/>
      <c r="D39" s="169"/>
      <c r="E39" s="21" t="s">
        <v>2</v>
      </c>
      <c r="F39" s="168"/>
      <c r="G39" s="74">
        <v>3.73</v>
      </c>
      <c r="H39" s="21" t="s">
        <v>33</v>
      </c>
      <c r="I39" s="31">
        <f t="shared" si="1"/>
        <v>8016030296</v>
      </c>
      <c r="J39" s="31">
        <v>2854024931</v>
      </c>
      <c r="K39" s="31">
        <f>508851125+4653154240</f>
        <v>5162005365</v>
      </c>
      <c r="L39" s="31"/>
      <c r="M39" s="31"/>
      <c r="N39" s="131">
        <v>45293</v>
      </c>
      <c r="O39" s="131">
        <v>45657</v>
      </c>
      <c r="P39" s="303"/>
      <c r="Q39" s="303"/>
      <c r="R39" s="304"/>
      <c r="T39" s="35"/>
      <c r="V39" s="36"/>
      <c r="X39" s="37"/>
      <c r="Y39" s="38"/>
      <c r="Z39" s="39"/>
    </row>
    <row r="40" spans="2:26" s="33" customFormat="1" ht="15.2" hidden="1" customHeight="1">
      <c r="B40" s="308"/>
      <c r="C40" s="301"/>
      <c r="D40" s="169" t="s">
        <v>116</v>
      </c>
      <c r="E40" s="21" t="s">
        <v>3</v>
      </c>
      <c r="F40" s="168"/>
      <c r="G40" s="40"/>
      <c r="H40" s="21" t="s">
        <v>3</v>
      </c>
      <c r="I40" s="31">
        <f t="shared" si="1"/>
        <v>0</v>
      </c>
      <c r="J40" s="31"/>
      <c r="K40" s="31"/>
      <c r="L40" s="31"/>
      <c r="M40" s="31"/>
      <c r="N40" s="131">
        <v>45293</v>
      </c>
      <c r="O40" s="131">
        <v>45657</v>
      </c>
      <c r="P40" s="303" t="e">
        <f t="shared" ref="P40" si="7">+G41/G40</f>
        <v>#DIV/0!</v>
      </c>
      <c r="Q40" s="303" t="e">
        <f t="shared" ref="Q40" si="8">+I41/I40</f>
        <v>#DIV/0!</v>
      </c>
      <c r="R40" s="304" t="e">
        <f t="shared" ref="R40" si="9">+(P40*P40)/Q40</f>
        <v>#DIV/0!</v>
      </c>
      <c r="T40" s="35"/>
      <c r="V40" s="36"/>
      <c r="X40" s="37"/>
      <c r="Y40" s="38"/>
      <c r="Z40" s="39"/>
    </row>
    <row r="41" spans="2:26" s="33" customFormat="1" ht="15.2" hidden="1" customHeight="1">
      <c r="B41" s="308"/>
      <c r="C41" s="301"/>
      <c r="D41" s="169"/>
      <c r="E41" s="21" t="s">
        <v>2</v>
      </c>
      <c r="F41" s="168"/>
      <c r="G41" s="40"/>
      <c r="H41" s="21" t="s">
        <v>33</v>
      </c>
      <c r="I41" s="31">
        <f t="shared" si="1"/>
        <v>0</v>
      </c>
      <c r="J41" s="31"/>
      <c r="K41" s="31"/>
      <c r="L41" s="31"/>
      <c r="M41" s="31"/>
      <c r="N41" s="131">
        <v>45293</v>
      </c>
      <c r="O41" s="131">
        <v>45657</v>
      </c>
      <c r="P41" s="303"/>
      <c r="Q41" s="303"/>
      <c r="R41" s="304"/>
      <c r="T41" s="35"/>
      <c r="V41" s="36"/>
      <c r="X41" s="37"/>
      <c r="Y41" s="38"/>
      <c r="Z41" s="39"/>
    </row>
    <row r="42" spans="2:26" s="33" customFormat="1" ht="15.2" hidden="1" customHeight="1">
      <c r="B42" s="308"/>
      <c r="C42" s="301"/>
      <c r="D42" s="169" t="s">
        <v>117</v>
      </c>
      <c r="E42" s="21" t="s">
        <v>3</v>
      </c>
      <c r="F42" s="168"/>
      <c r="G42" s="40"/>
      <c r="H42" s="21" t="s">
        <v>3</v>
      </c>
      <c r="I42" s="31">
        <f t="shared" si="1"/>
        <v>0</v>
      </c>
      <c r="J42" s="31"/>
      <c r="K42" s="31"/>
      <c r="L42" s="31"/>
      <c r="M42" s="31"/>
      <c r="N42" s="131">
        <v>45293</v>
      </c>
      <c r="O42" s="131">
        <v>45657</v>
      </c>
      <c r="P42" s="303" t="e">
        <f t="shared" ref="P42" si="10">+G43/G42</f>
        <v>#DIV/0!</v>
      </c>
      <c r="Q42" s="303" t="e">
        <f t="shared" ref="Q42" si="11">+I43/I42</f>
        <v>#DIV/0!</v>
      </c>
      <c r="R42" s="304" t="e">
        <f t="shared" ref="R42" si="12">+(P42*P42)/Q42</f>
        <v>#DIV/0!</v>
      </c>
      <c r="T42" s="35"/>
      <c r="V42" s="36"/>
      <c r="X42" s="37"/>
      <c r="Y42" s="38"/>
      <c r="Z42" s="39"/>
    </row>
    <row r="43" spans="2:26" s="33" customFormat="1" ht="15.2" hidden="1" customHeight="1">
      <c r="B43" s="308"/>
      <c r="C43" s="301"/>
      <c r="D43" s="169"/>
      <c r="E43" s="21" t="s">
        <v>2</v>
      </c>
      <c r="F43" s="168"/>
      <c r="G43" s="40"/>
      <c r="H43" s="21" t="s">
        <v>33</v>
      </c>
      <c r="I43" s="31">
        <f t="shared" si="1"/>
        <v>0</v>
      </c>
      <c r="J43" s="31"/>
      <c r="K43" s="31"/>
      <c r="L43" s="31"/>
      <c r="M43" s="31"/>
      <c r="N43" s="131">
        <v>45293</v>
      </c>
      <c r="O43" s="131">
        <v>45657</v>
      </c>
      <c r="P43" s="303"/>
      <c r="Q43" s="303"/>
      <c r="R43" s="304"/>
      <c r="T43" s="35"/>
      <c r="V43" s="36"/>
      <c r="X43" s="37"/>
      <c r="Y43" s="38"/>
      <c r="Z43" s="39"/>
    </row>
    <row r="44" spans="2:26" s="33" customFormat="1" ht="15.2" hidden="1" customHeight="1">
      <c r="B44" s="308"/>
      <c r="C44" s="301"/>
      <c r="D44" s="169" t="s">
        <v>149</v>
      </c>
      <c r="E44" s="21" t="s">
        <v>3</v>
      </c>
      <c r="F44" s="168"/>
      <c r="G44" s="40"/>
      <c r="H44" s="21" t="s">
        <v>3</v>
      </c>
      <c r="I44" s="31">
        <f t="shared" si="1"/>
        <v>0</v>
      </c>
      <c r="J44" s="31"/>
      <c r="K44" s="31"/>
      <c r="L44" s="31"/>
      <c r="M44" s="31"/>
      <c r="N44" s="131">
        <v>45293</v>
      </c>
      <c r="O44" s="131">
        <v>45657</v>
      </c>
      <c r="P44" s="303" t="e">
        <f t="shared" ref="P44" si="13">+G45/G44</f>
        <v>#DIV/0!</v>
      </c>
      <c r="Q44" s="303" t="e">
        <f t="shared" ref="Q44" si="14">+I45/I44</f>
        <v>#DIV/0!</v>
      </c>
      <c r="R44" s="304" t="e">
        <f t="shared" ref="R44" si="15">+(P44*P44)/Q44</f>
        <v>#DIV/0!</v>
      </c>
      <c r="T44" s="35"/>
      <c r="V44" s="36"/>
      <c r="X44" s="37"/>
      <c r="Y44" s="38"/>
      <c r="Z44" s="39"/>
    </row>
    <row r="45" spans="2:26" s="33" customFormat="1" ht="15.2" hidden="1" customHeight="1">
      <c r="B45" s="308"/>
      <c r="C45" s="301"/>
      <c r="D45" s="169"/>
      <c r="E45" s="21" t="s">
        <v>2</v>
      </c>
      <c r="F45" s="168"/>
      <c r="G45" s="40"/>
      <c r="H45" s="21" t="s">
        <v>33</v>
      </c>
      <c r="I45" s="31">
        <f t="shared" si="1"/>
        <v>0</v>
      </c>
      <c r="J45" s="31"/>
      <c r="K45" s="31"/>
      <c r="L45" s="31"/>
      <c r="M45" s="31"/>
      <c r="N45" s="131">
        <v>45293</v>
      </c>
      <c r="O45" s="131">
        <v>45657</v>
      </c>
      <c r="P45" s="303"/>
      <c r="Q45" s="303"/>
      <c r="R45" s="304"/>
      <c r="T45" s="35"/>
      <c r="V45" s="36"/>
      <c r="X45" s="37"/>
      <c r="Y45" s="38"/>
      <c r="Z45" s="39"/>
    </row>
    <row r="46" spans="2:26" s="33" customFormat="1" ht="24.75" customHeight="1">
      <c r="B46" s="308"/>
      <c r="C46" s="301"/>
      <c r="D46" s="169" t="s">
        <v>118</v>
      </c>
      <c r="E46" s="21" t="s">
        <v>3</v>
      </c>
      <c r="F46" s="168" t="s">
        <v>346</v>
      </c>
      <c r="G46" s="40">
        <v>4</v>
      </c>
      <c r="H46" s="21" t="s">
        <v>3</v>
      </c>
      <c r="I46" s="31">
        <f>+J46+K46+L46+M46</f>
        <v>10024732</v>
      </c>
      <c r="J46" s="31">
        <v>10024732</v>
      </c>
      <c r="K46" s="31"/>
      <c r="L46" s="31"/>
      <c r="M46" s="31"/>
      <c r="N46" s="131">
        <v>45293</v>
      </c>
      <c r="O46" s="131">
        <v>45657</v>
      </c>
      <c r="P46" s="303">
        <f t="shared" ref="P46" si="16">+G47/G46</f>
        <v>1</v>
      </c>
      <c r="Q46" s="303">
        <f t="shared" ref="Q46" si="17">+I47/I46</f>
        <v>1</v>
      </c>
      <c r="R46" s="304">
        <f t="shared" ref="R46" si="18">+(P46*P46)/Q46</f>
        <v>1</v>
      </c>
      <c r="T46" s="35"/>
      <c r="V46" s="36"/>
      <c r="X46" s="37"/>
      <c r="Y46" s="38"/>
      <c r="Z46" s="39"/>
    </row>
    <row r="47" spans="2:26" s="33" customFormat="1" ht="24.75" customHeight="1">
      <c r="B47" s="308"/>
      <c r="C47" s="301"/>
      <c r="D47" s="169"/>
      <c r="E47" s="21" t="s">
        <v>2</v>
      </c>
      <c r="F47" s="168"/>
      <c r="G47" s="40">
        <v>4</v>
      </c>
      <c r="H47" s="21" t="s">
        <v>33</v>
      </c>
      <c r="I47" s="31">
        <f t="shared" si="1"/>
        <v>10024732</v>
      </c>
      <c r="J47" s="31">
        <v>10024732</v>
      </c>
      <c r="K47" s="31"/>
      <c r="L47" s="31"/>
      <c r="M47" s="31"/>
      <c r="N47" s="131">
        <v>45293</v>
      </c>
      <c r="O47" s="131">
        <v>45657</v>
      </c>
      <c r="P47" s="303"/>
      <c r="Q47" s="303"/>
      <c r="R47" s="304"/>
      <c r="T47" s="35"/>
      <c r="V47" s="36"/>
      <c r="X47" s="37"/>
      <c r="Y47" s="38"/>
      <c r="Z47" s="39"/>
    </row>
    <row r="48" spans="2:26" s="33" customFormat="1" ht="15.2" hidden="1" customHeight="1" thickBot="1">
      <c r="B48" s="308"/>
      <c r="C48" s="301"/>
      <c r="D48" s="169" t="s">
        <v>119</v>
      </c>
      <c r="E48" s="21" t="s">
        <v>3</v>
      </c>
      <c r="F48" s="168"/>
      <c r="G48" s="40"/>
      <c r="H48" s="21" t="s">
        <v>3</v>
      </c>
      <c r="I48" s="31">
        <f t="shared" si="1"/>
        <v>0</v>
      </c>
      <c r="J48" s="31"/>
      <c r="K48" s="31"/>
      <c r="L48" s="31"/>
      <c r="M48" s="31"/>
      <c r="N48" s="131">
        <v>45293</v>
      </c>
      <c r="O48" s="131">
        <v>45657</v>
      </c>
      <c r="P48" s="303" t="e">
        <f t="shared" ref="P48" si="19">+G49/G48</f>
        <v>#DIV/0!</v>
      </c>
      <c r="Q48" s="303" t="e">
        <f t="shared" ref="Q48" si="20">+I49/I48</f>
        <v>#DIV/0!</v>
      </c>
      <c r="R48" s="304" t="e">
        <f t="shared" ref="R48" si="21">+(P48*P48)/Q48</f>
        <v>#DIV/0!</v>
      </c>
      <c r="T48" s="35"/>
      <c r="V48" s="36"/>
      <c r="X48" s="37"/>
      <c r="Y48" s="38"/>
      <c r="Z48" s="39"/>
    </row>
    <row r="49" spans="2:26" s="33" customFormat="1" ht="15.2" hidden="1" customHeight="1">
      <c r="B49" s="308"/>
      <c r="C49" s="301"/>
      <c r="D49" s="169"/>
      <c r="E49" s="21" t="s">
        <v>2</v>
      </c>
      <c r="F49" s="168"/>
      <c r="G49" s="40"/>
      <c r="H49" s="21" t="s">
        <v>33</v>
      </c>
      <c r="I49" s="31">
        <f t="shared" si="1"/>
        <v>0</v>
      </c>
      <c r="J49" s="31"/>
      <c r="K49" s="31"/>
      <c r="L49" s="31"/>
      <c r="M49" s="31"/>
      <c r="N49" s="131">
        <v>45293</v>
      </c>
      <c r="O49" s="131">
        <v>45657</v>
      </c>
      <c r="P49" s="303"/>
      <c r="Q49" s="303"/>
      <c r="R49" s="304"/>
      <c r="T49" s="35"/>
      <c r="V49" s="36"/>
      <c r="X49" s="37"/>
      <c r="Y49" s="38"/>
      <c r="Z49" s="39"/>
    </row>
    <row r="50" spans="2:26" s="33" customFormat="1" ht="15.2" hidden="1" customHeight="1">
      <c r="B50" s="308"/>
      <c r="C50" s="301"/>
      <c r="D50" s="169" t="s">
        <v>226</v>
      </c>
      <c r="E50" s="21" t="s">
        <v>3</v>
      </c>
      <c r="F50" s="168"/>
      <c r="G50" s="40"/>
      <c r="H50" s="21" t="s">
        <v>3</v>
      </c>
      <c r="I50" s="31">
        <f t="shared" si="1"/>
        <v>0</v>
      </c>
      <c r="J50" s="31"/>
      <c r="K50" s="31"/>
      <c r="L50" s="31"/>
      <c r="M50" s="31"/>
      <c r="N50" s="131">
        <v>45293</v>
      </c>
      <c r="O50" s="131">
        <v>45657</v>
      </c>
      <c r="P50" s="303" t="e">
        <f t="shared" ref="P50" si="22">+G51/G50</f>
        <v>#DIV/0!</v>
      </c>
      <c r="Q50" s="303" t="e">
        <f t="shared" ref="Q50" si="23">+I51/I50</f>
        <v>#DIV/0!</v>
      </c>
      <c r="R50" s="304" t="e">
        <f t="shared" ref="R50" si="24">+(P50*P50)/Q50</f>
        <v>#DIV/0!</v>
      </c>
      <c r="T50" s="35"/>
      <c r="V50" s="36"/>
      <c r="X50" s="37"/>
      <c r="Y50" s="38"/>
      <c r="Z50" s="39"/>
    </row>
    <row r="51" spans="2:26" s="33" customFormat="1" ht="15.2" hidden="1" customHeight="1">
      <c r="B51" s="308"/>
      <c r="C51" s="301"/>
      <c r="D51" s="169"/>
      <c r="E51" s="21" t="s">
        <v>2</v>
      </c>
      <c r="F51" s="168"/>
      <c r="G51" s="40"/>
      <c r="H51" s="21" t="s">
        <v>33</v>
      </c>
      <c r="I51" s="31">
        <f t="shared" si="1"/>
        <v>0</v>
      </c>
      <c r="J51" s="31"/>
      <c r="K51" s="31"/>
      <c r="L51" s="31"/>
      <c r="M51" s="31"/>
      <c r="N51" s="131">
        <v>45293</v>
      </c>
      <c r="O51" s="131">
        <v>45657</v>
      </c>
      <c r="P51" s="303"/>
      <c r="Q51" s="303"/>
      <c r="R51" s="304"/>
      <c r="T51" s="35"/>
      <c r="V51" s="36"/>
      <c r="X51" s="37"/>
      <c r="Y51" s="38"/>
      <c r="Z51" s="39"/>
    </row>
    <row r="52" spans="2:26" s="33" customFormat="1" ht="15.2" customHeight="1">
      <c r="B52" s="308" t="s">
        <v>230</v>
      </c>
      <c r="C52" s="297" t="s">
        <v>392</v>
      </c>
      <c r="D52" s="169" t="s">
        <v>227</v>
      </c>
      <c r="E52" s="21" t="s">
        <v>3</v>
      </c>
      <c r="F52" s="168" t="s">
        <v>316</v>
      </c>
      <c r="G52" s="30">
        <v>1</v>
      </c>
      <c r="H52" s="21" t="s">
        <v>3</v>
      </c>
      <c r="I52" s="31">
        <f>+J52+K52+L52+M52</f>
        <v>880456448</v>
      </c>
      <c r="J52" s="31"/>
      <c r="K52" s="129">
        <f>879956448+500000</f>
        <v>880456448</v>
      </c>
      <c r="L52" s="31"/>
      <c r="M52" s="31"/>
      <c r="N52" s="131">
        <v>45293</v>
      </c>
      <c r="O52" s="131">
        <v>45657</v>
      </c>
      <c r="P52" s="303">
        <f t="shared" ref="P52" si="25">+G53/G52</f>
        <v>1</v>
      </c>
      <c r="Q52" s="303">
        <f t="shared" ref="Q52" si="26">+I53/I52</f>
        <v>0.83929594323329892</v>
      </c>
      <c r="R52" s="304">
        <f t="shared" ref="R52" si="27">+(P52*P52)/Q52</f>
        <v>1.1914748403853899</v>
      </c>
      <c r="T52" s="35"/>
      <c r="V52" s="36"/>
      <c r="X52" s="37"/>
      <c r="Y52" s="38"/>
      <c r="Z52" s="39"/>
    </row>
    <row r="53" spans="2:26" s="33" customFormat="1" ht="15.2" customHeight="1">
      <c r="B53" s="308"/>
      <c r="C53" s="298"/>
      <c r="D53" s="169"/>
      <c r="E53" s="21" t="s">
        <v>2</v>
      </c>
      <c r="F53" s="168"/>
      <c r="G53" s="30">
        <v>1</v>
      </c>
      <c r="H53" s="21" t="s">
        <v>33</v>
      </c>
      <c r="I53" s="31">
        <f t="shared" si="1"/>
        <v>738963525</v>
      </c>
      <c r="J53" s="31"/>
      <c r="K53" s="31">
        <v>738963525</v>
      </c>
      <c r="L53" s="31"/>
      <c r="M53" s="31"/>
      <c r="N53" s="131">
        <v>45293</v>
      </c>
      <c r="O53" s="131">
        <v>45657</v>
      </c>
      <c r="P53" s="303"/>
      <c r="Q53" s="303"/>
      <c r="R53" s="304"/>
      <c r="T53" s="35"/>
      <c r="V53" s="36"/>
      <c r="X53" s="37"/>
      <c r="Y53" s="38"/>
      <c r="Z53" s="39"/>
    </row>
    <row r="54" spans="2:26" s="33" customFormat="1" ht="15.2" hidden="1" customHeight="1">
      <c r="B54" s="308"/>
      <c r="C54" s="298"/>
      <c r="D54" s="169" t="s">
        <v>228</v>
      </c>
      <c r="E54" s="21" t="s">
        <v>3</v>
      </c>
      <c r="F54" s="168"/>
      <c r="G54" s="40"/>
      <c r="H54" s="21" t="s">
        <v>3</v>
      </c>
      <c r="I54" s="31">
        <f t="shared" si="1"/>
        <v>0</v>
      </c>
      <c r="J54" s="31"/>
      <c r="K54" s="31"/>
      <c r="L54" s="31"/>
      <c r="M54" s="31"/>
      <c r="N54" s="131">
        <v>45293</v>
      </c>
      <c r="O54" s="131">
        <v>45657</v>
      </c>
      <c r="P54" s="303" t="e">
        <f t="shared" ref="P54" si="28">+G55/G54</f>
        <v>#DIV/0!</v>
      </c>
      <c r="Q54" s="303" t="e">
        <f t="shared" ref="Q54" si="29">+I55/I54</f>
        <v>#DIV/0!</v>
      </c>
      <c r="R54" s="304" t="e">
        <f t="shared" ref="R54" si="30">+(P54*P54)/Q54</f>
        <v>#DIV/0!</v>
      </c>
      <c r="T54" s="35"/>
      <c r="V54" s="36"/>
      <c r="X54" s="37"/>
      <c r="Y54" s="38"/>
      <c r="Z54" s="39"/>
    </row>
    <row r="55" spans="2:26" s="33" customFormat="1" ht="15.2" hidden="1" customHeight="1">
      <c r="B55" s="308"/>
      <c r="C55" s="298"/>
      <c r="D55" s="169"/>
      <c r="E55" s="21" t="s">
        <v>2</v>
      </c>
      <c r="F55" s="168"/>
      <c r="G55" s="40"/>
      <c r="H55" s="21" t="s">
        <v>33</v>
      </c>
      <c r="I55" s="31">
        <f t="shared" si="1"/>
        <v>0</v>
      </c>
      <c r="J55" s="31"/>
      <c r="K55" s="31"/>
      <c r="L55" s="31"/>
      <c r="M55" s="31"/>
      <c r="N55" s="131">
        <v>45293</v>
      </c>
      <c r="O55" s="131">
        <v>45657</v>
      </c>
      <c r="P55" s="303"/>
      <c r="Q55" s="303"/>
      <c r="R55" s="304"/>
      <c r="T55" s="35"/>
      <c r="V55" s="36"/>
      <c r="X55" s="37"/>
      <c r="Y55" s="38"/>
      <c r="Z55" s="39"/>
    </row>
    <row r="56" spans="2:26" s="33" customFormat="1" ht="15.2" customHeight="1">
      <c r="B56" s="308"/>
      <c r="C56" s="298"/>
      <c r="D56" s="169" t="s">
        <v>229</v>
      </c>
      <c r="E56" s="21" t="s">
        <v>3</v>
      </c>
      <c r="F56" s="168" t="s">
        <v>318</v>
      </c>
      <c r="G56" s="30">
        <v>15</v>
      </c>
      <c r="H56" s="21" t="s">
        <v>3</v>
      </c>
      <c r="I56" s="31">
        <f>+J56+K56+L56+M56</f>
        <v>7289797252</v>
      </c>
      <c r="J56" s="31">
        <f>3375797252+3914000000</f>
        <v>7289797252</v>
      </c>
      <c r="K56" s="31"/>
      <c r="L56" s="31"/>
      <c r="M56" s="31"/>
      <c r="N56" s="131">
        <v>45293</v>
      </c>
      <c r="O56" s="131">
        <v>45657</v>
      </c>
      <c r="P56" s="303">
        <f t="shared" ref="P56" si="31">+G57/G56</f>
        <v>0.83333333333333337</v>
      </c>
      <c r="Q56" s="303">
        <f t="shared" ref="Q56" si="32">+I57/I56</f>
        <v>1</v>
      </c>
      <c r="R56" s="304">
        <f t="shared" ref="R56" si="33">+(P56*P56)/Q56</f>
        <v>0.69444444444444453</v>
      </c>
      <c r="T56" s="35"/>
      <c r="V56" s="36"/>
      <c r="X56" s="37"/>
      <c r="Y56" s="38"/>
      <c r="Z56" s="39"/>
    </row>
    <row r="57" spans="2:26" s="33" customFormat="1" ht="15.2" customHeight="1">
      <c r="B57" s="308"/>
      <c r="C57" s="298"/>
      <c r="D57" s="169"/>
      <c r="E57" s="21" t="s">
        <v>2</v>
      </c>
      <c r="F57" s="168"/>
      <c r="G57" s="75">
        <v>12.5</v>
      </c>
      <c r="H57" s="21" t="s">
        <v>33</v>
      </c>
      <c r="I57" s="31">
        <f t="shared" si="1"/>
        <v>7289797252</v>
      </c>
      <c r="J57" s="31">
        <f>3375797252+3914000000</f>
        <v>7289797252</v>
      </c>
      <c r="K57" s="31"/>
      <c r="L57" s="31"/>
      <c r="M57" s="31"/>
      <c r="N57" s="131">
        <v>45293</v>
      </c>
      <c r="O57" s="131">
        <v>45657</v>
      </c>
      <c r="P57" s="303"/>
      <c r="Q57" s="303"/>
      <c r="R57" s="304"/>
      <c r="T57" s="35"/>
      <c r="V57" s="36"/>
      <c r="X57" s="37"/>
      <c r="Y57" s="38"/>
      <c r="Z57" s="39"/>
    </row>
    <row r="58" spans="2:26" s="33" customFormat="1" ht="15.2" customHeight="1">
      <c r="B58" s="308"/>
      <c r="C58" s="298"/>
      <c r="D58" s="169" t="s">
        <v>125</v>
      </c>
      <c r="E58" s="21" t="s">
        <v>3</v>
      </c>
      <c r="F58" s="168" t="s">
        <v>316</v>
      </c>
      <c r="G58" s="30">
        <v>1</v>
      </c>
      <c r="H58" s="21" t="s">
        <v>3</v>
      </c>
      <c r="I58" s="31">
        <f>+J58+K58+L58+M58</f>
        <v>2000000000</v>
      </c>
      <c r="J58" s="31">
        <v>2000000000</v>
      </c>
      <c r="K58" s="31"/>
      <c r="L58" s="31"/>
      <c r="M58" s="31"/>
      <c r="N58" s="131">
        <v>45293</v>
      </c>
      <c r="O58" s="131">
        <v>45657</v>
      </c>
      <c r="P58" s="303">
        <f t="shared" ref="P58" si="34">+G59/G58</f>
        <v>1</v>
      </c>
      <c r="Q58" s="303">
        <f t="shared" ref="Q58" si="35">+I59/I58</f>
        <v>0</v>
      </c>
      <c r="R58" s="304">
        <v>0</v>
      </c>
      <c r="T58" s="35"/>
      <c r="V58" s="36"/>
      <c r="X58" s="37"/>
      <c r="Y58" s="38"/>
      <c r="Z58" s="39"/>
    </row>
    <row r="59" spans="2:26" s="33" customFormat="1" ht="15.2" customHeight="1">
      <c r="B59" s="308"/>
      <c r="C59" s="298"/>
      <c r="D59" s="169"/>
      <c r="E59" s="21" t="s">
        <v>2</v>
      </c>
      <c r="F59" s="168"/>
      <c r="G59" s="30">
        <v>1</v>
      </c>
      <c r="H59" s="21" t="s">
        <v>33</v>
      </c>
      <c r="I59" s="31">
        <f t="shared" si="1"/>
        <v>0</v>
      </c>
      <c r="J59" s="31">
        <v>0</v>
      </c>
      <c r="K59" s="31"/>
      <c r="L59" s="31"/>
      <c r="M59" s="31"/>
      <c r="N59" s="131">
        <v>45293</v>
      </c>
      <c r="O59" s="131">
        <v>45657</v>
      </c>
      <c r="P59" s="303"/>
      <c r="Q59" s="303"/>
      <c r="R59" s="304"/>
      <c r="T59" s="35"/>
      <c r="V59" s="36"/>
      <c r="X59" s="37"/>
      <c r="Y59" s="38"/>
      <c r="Z59" s="39"/>
    </row>
    <row r="60" spans="2:26" s="33" customFormat="1" ht="15.2" hidden="1" customHeight="1">
      <c r="B60" s="308"/>
      <c r="C60" s="298"/>
      <c r="D60" s="169" t="s">
        <v>126</v>
      </c>
      <c r="E60" s="21" t="s">
        <v>3</v>
      </c>
      <c r="F60" s="168" t="s">
        <v>316</v>
      </c>
      <c r="G60" s="30">
        <v>1</v>
      </c>
      <c r="H60" s="21" t="s">
        <v>3</v>
      </c>
      <c r="I60" s="31">
        <f t="shared" si="1"/>
        <v>50000000</v>
      </c>
      <c r="J60" s="31">
        <v>50000000</v>
      </c>
      <c r="K60" s="31"/>
      <c r="L60" s="31"/>
      <c r="M60" s="31"/>
      <c r="N60" s="131">
        <v>45293</v>
      </c>
      <c r="O60" s="131">
        <v>45657</v>
      </c>
      <c r="P60" s="303">
        <f t="shared" ref="P60" si="36">+G61/G60</f>
        <v>0</v>
      </c>
      <c r="Q60" s="303">
        <f t="shared" ref="Q60" si="37">+I61/I60</f>
        <v>0</v>
      </c>
      <c r="R60" s="304">
        <v>0</v>
      </c>
      <c r="T60" s="35"/>
      <c r="V60" s="36"/>
      <c r="X60" s="37"/>
      <c r="Y60" s="38"/>
      <c r="Z60" s="39"/>
    </row>
    <row r="61" spans="2:26" s="33" customFormat="1" ht="45" customHeight="1">
      <c r="B61" s="308"/>
      <c r="C61" s="298"/>
      <c r="D61" s="169"/>
      <c r="E61" s="21" t="s">
        <v>2</v>
      </c>
      <c r="F61" s="168"/>
      <c r="G61" s="30">
        <v>0</v>
      </c>
      <c r="H61" s="21" t="s">
        <v>33</v>
      </c>
      <c r="I61" s="31">
        <f t="shared" si="1"/>
        <v>0</v>
      </c>
      <c r="J61" s="31">
        <v>0</v>
      </c>
      <c r="K61" s="31"/>
      <c r="L61" s="31"/>
      <c r="M61" s="31"/>
      <c r="N61" s="131">
        <v>45293</v>
      </c>
      <c r="O61" s="131">
        <v>45657</v>
      </c>
      <c r="P61" s="303"/>
      <c r="Q61" s="303"/>
      <c r="R61" s="304"/>
      <c r="T61" s="35"/>
      <c r="V61" s="36"/>
      <c r="X61" s="37"/>
      <c r="Y61" s="38"/>
      <c r="Z61" s="39"/>
    </row>
    <row r="62" spans="2:26" s="33" customFormat="1" ht="57.75" customHeight="1">
      <c r="B62" s="308"/>
      <c r="C62" s="298"/>
      <c r="D62" s="169" t="s">
        <v>148</v>
      </c>
      <c r="E62" s="21" t="s">
        <v>3</v>
      </c>
      <c r="F62" s="168" t="s">
        <v>316</v>
      </c>
      <c r="G62" s="30">
        <v>22</v>
      </c>
      <c r="H62" s="21" t="s">
        <v>3</v>
      </c>
      <c r="I62" s="31">
        <f>+J62+K62+L62+M62</f>
        <v>633216667</v>
      </c>
      <c r="J62" s="31">
        <f>521950000+111266667</f>
        <v>633216667</v>
      </c>
      <c r="K62" s="31"/>
      <c r="L62" s="31"/>
      <c r="M62" s="31"/>
      <c r="N62" s="131">
        <v>45293</v>
      </c>
      <c r="O62" s="131">
        <v>45657</v>
      </c>
      <c r="P62" s="303">
        <f t="shared" ref="P62" si="38">+G63/G62</f>
        <v>1</v>
      </c>
      <c r="Q62" s="303">
        <f t="shared" ref="Q62" si="39">+I63/I62</f>
        <v>0.96146658597032786</v>
      </c>
      <c r="R62" s="304">
        <f t="shared" ref="R62" si="40">+(P62*P62)/Q62</f>
        <v>1.0400777464260846</v>
      </c>
      <c r="T62" s="35"/>
      <c r="V62" s="36"/>
      <c r="X62" s="37"/>
      <c r="Y62" s="38"/>
      <c r="Z62" s="39"/>
    </row>
    <row r="63" spans="2:26" s="33" customFormat="1" ht="57.75" customHeight="1">
      <c r="B63" s="308"/>
      <c r="C63" s="298"/>
      <c r="D63" s="169"/>
      <c r="E63" s="21" t="s">
        <v>2</v>
      </c>
      <c r="F63" s="168"/>
      <c r="G63" s="30">
        <v>22</v>
      </c>
      <c r="H63" s="21" t="s">
        <v>33</v>
      </c>
      <c r="I63" s="31">
        <f>+J63+K63+L63+M63</f>
        <v>608816667</v>
      </c>
      <c r="J63" s="31">
        <f>501750000+107066667</f>
        <v>608816667</v>
      </c>
      <c r="K63" s="31"/>
      <c r="L63" s="31"/>
      <c r="M63" s="31"/>
      <c r="N63" s="131">
        <v>45293</v>
      </c>
      <c r="O63" s="131">
        <v>45657</v>
      </c>
      <c r="P63" s="303"/>
      <c r="Q63" s="303"/>
      <c r="R63" s="304"/>
      <c r="T63" s="35"/>
      <c r="V63" s="36"/>
      <c r="X63" s="37"/>
      <c r="Y63" s="38"/>
      <c r="Z63" s="39"/>
    </row>
    <row r="64" spans="2:26" s="33" customFormat="1" ht="30.75" hidden="1" customHeight="1">
      <c r="B64" s="308"/>
      <c r="C64" s="298"/>
      <c r="D64" s="169" t="s">
        <v>127</v>
      </c>
      <c r="E64" s="21" t="s">
        <v>3</v>
      </c>
      <c r="F64" s="168"/>
      <c r="G64" s="40"/>
      <c r="H64" s="21" t="s">
        <v>3</v>
      </c>
      <c r="I64" s="31">
        <f t="shared" ref="I64:I127" si="41">+J64+K64+L64+M64</f>
        <v>0</v>
      </c>
      <c r="J64" s="31"/>
      <c r="K64" s="31"/>
      <c r="L64" s="31"/>
      <c r="M64" s="31"/>
      <c r="N64" s="131">
        <v>45293</v>
      </c>
      <c r="O64" s="131">
        <v>45657</v>
      </c>
      <c r="P64" s="303" t="e">
        <f t="shared" ref="P64" si="42">+G65/G64</f>
        <v>#DIV/0!</v>
      </c>
      <c r="Q64" s="303" t="e">
        <f t="shared" ref="Q64" si="43">+I65/I64</f>
        <v>#DIV/0!</v>
      </c>
      <c r="R64" s="304" t="e">
        <f t="shared" ref="R64" si="44">+(P64*P64)/Q64</f>
        <v>#DIV/0!</v>
      </c>
      <c r="T64" s="35"/>
      <c r="V64" s="36"/>
      <c r="X64" s="37"/>
      <c r="Y64" s="38"/>
      <c r="Z64" s="39"/>
    </row>
    <row r="65" spans="2:26" s="33" customFormat="1" ht="37.5" hidden="1" customHeight="1">
      <c r="B65" s="308"/>
      <c r="C65" s="298"/>
      <c r="D65" s="169"/>
      <c r="E65" s="21" t="s">
        <v>2</v>
      </c>
      <c r="F65" s="168"/>
      <c r="G65" s="40"/>
      <c r="H65" s="21" t="s">
        <v>33</v>
      </c>
      <c r="I65" s="31">
        <f t="shared" si="41"/>
        <v>0</v>
      </c>
      <c r="J65" s="31"/>
      <c r="K65" s="31"/>
      <c r="L65" s="31"/>
      <c r="M65" s="31"/>
      <c r="N65" s="131">
        <v>45293</v>
      </c>
      <c r="O65" s="131">
        <v>45657</v>
      </c>
      <c r="P65" s="303"/>
      <c r="Q65" s="303"/>
      <c r="R65" s="304"/>
      <c r="T65" s="35"/>
      <c r="V65" s="36"/>
      <c r="X65" s="37"/>
      <c r="Y65" s="38"/>
      <c r="Z65" s="39"/>
    </row>
    <row r="66" spans="2:26" s="33" customFormat="1" ht="27" hidden="1" customHeight="1">
      <c r="B66" s="308"/>
      <c r="C66" s="298"/>
      <c r="D66" s="169" t="s">
        <v>128</v>
      </c>
      <c r="E66" s="21" t="s">
        <v>3</v>
      </c>
      <c r="F66" s="168"/>
      <c r="G66" s="40"/>
      <c r="H66" s="21" t="s">
        <v>3</v>
      </c>
      <c r="I66" s="31">
        <f t="shared" si="41"/>
        <v>0</v>
      </c>
      <c r="J66" s="31"/>
      <c r="K66" s="31"/>
      <c r="L66" s="31"/>
      <c r="M66" s="31"/>
      <c r="N66" s="131">
        <v>45293</v>
      </c>
      <c r="O66" s="131">
        <v>45657</v>
      </c>
      <c r="P66" s="303" t="e">
        <f t="shared" ref="P66" si="45">+G67/G66</f>
        <v>#DIV/0!</v>
      </c>
      <c r="Q66" s="303" t="e">
        <f t="shared" ref="Q66" si="46">+I67/I66</f>
        <v>#DIV/0!</v>
      </c>
      <c r="R66" s="304" t="e">
        <f t="shared" ref="R66" si="47">+(P66*P66)/Q66</f>
        <v>#DIV/0!</v>
      </c>
      <c r="T66" s="35"/>
      <c r="V66" s="36"/>
      <c r="X66" s="37"/>
      <c r="Y66" s="38"/>
      <c r="Z66" s="39"/>
    </row>
    <row r="67" spans="2:26" s="33" customFormat="1" ht="36.75" hidden="1" customHeight="1">
      <c r="B67" s="308"/>
      <c r="C67" s="298"/>
      <c r="D67" s="169"/>
      <c r="E67" s="21" t="s">
        <v>2</v>
      </c>
      <c r="F67" s="168"/>
      <c r="G67" s="40"/>
      <c r="H67" s="21" t="s">
        <v>33</v>
      </c>
      <c r="I67" s="31">
        <f t="shared" si="41"/>
        <v>0</v>
      </c>
      <c r="J67" s="31"/>
      <c r="K67" s="31"/>
      <c r="L67" s="31"/>
      <c r="M67" s="31"/>
      <c r="N67" s="131">
        <v>45293</v>
      </c>
      <c r="O67" s="131">
        <v>45657</v>
      </c>
      <c r="P67" s="303"/>
      <c r="Q67" s="303"/>
      <c r="R67" s="304"/>
      <c r="T67" s="35"/>
      <c r="V67" s="36"/>
      <c r="X67" s="37"/>
      <c r="Y67" s="38"/>
      <c r="Z67" s="39"/>
    </row>
    <row r="68" spans="2:26" s="33" customFormat="1" ht="15.2" customHeight="1">
      <c r="B68" s="308"/>
      <c r="C68" s="298"/>
      <c r="D68" s="169" t="s">
        <v>231</v>
      </c>
      <c r="E68" s="21" t="s">
        <v>3</v>
      </c>
      <c r="F68" s="168" t="s">
        <v>316</v>
      </c>
      <c r="G68" s="30">
        <v>6</v>
      </c>
      <c r="H68" s="21" t="s">
        <v>3</v>
      </c>
      <c r="I68" s="31">
        <f>+J68+K68+L68+M68</f>
        <v>2756229049</v>
      </c>
      <c r="J68" s="31">
        <f>50000000+1000000000+656229349+190000000+259999700+472936172</f>
        <v>2629165221</v>
      </c>
      <c r="K68" s="31">
        <v>127063828</v>
      </c>
      <c r="L68" s="31"/>
      <c r="M68" s="31"/>
      <c r="N68" s="131">
        <v>45293</v>
      </c>
      <c r="O68" s="131">
        <v>45657</v>
      </c>
      <c r="P68" s="303">
        <f t="shared" ref="P68" si="48">+G69/G68</f>
        <v>0.5</v>
      </c>
      <c r="Q68" s="303">
        <f t="shared" ref="Q68" si="49">+I69/I68</f>
        <v>0.14028374715094297</v>
      </c>
      <c r="R68" s="304">
        <f>+(P68*P68)/Q68</f>
        <v>1.7821023823308924</v>
      </c>
      <c r="T68" s="35"/>
      <c r="V68" s="36"/>
      <c r="X68" s="37"/>
      <c r="Y68" s="38"/>
      <c r="Z68" s="39"/>
    </row>
    <row r="69" spans="2:26" s="33" customFormat="1" ht="15.2" customHeight="1">
      <c r="B69" s="308"/>
      <c r="C69" s="298"/>
      <c r="D69" s="169"/>
      <c r="E69" s="21" t="s">
        <v>2</v>
      </c>
      <c r="F69" s="168"/>
      <c r="G69" s="30">
        <v>3</v>
      </c>
      <c r="H69" s="21" t="s">
        <v>33</v>
      </c>
      <c r="I69" s="31">
        <f t="shared" si="41"/>
        <v>386654139</v>
      </c>
      <c r="J69" s="31">
        <f>0+0+196868805+189785334+0+0</f>
        <v>386654139</v>
      </c>
      <c r="K69" s="31">
        <v>0</v>
      </c>
      <c r="L69" s="31"/>
      <c r="M69" s="31"/>
      <c r="N69" s="131">
        <v>45293</v>
      </c>
      <c r="O69" s="131">
        <v>45657</v>
      </c>
      <c r="P69" s="303"/>
      <c r="Q69" s="303"/>
      <c r="R69" s="304"/>
      <c r="T69" s="35"/>
      <c r="V69" s="36"/>
      <c r="X69" s="37"/>
      <c r="Y69" s="38"/>
      <c r="Z69" s="39"/>
    </row>
    <row r="70" spans="2:26" s="33" customFormat="1" ht="15" customHeight="1">
      <c r="B70" s="308" t="s">
        <v>232</v>
      </c>
      <c r="C70" s="297" t="s">
        <v>393</v>
      </c>
      <c r="D70" s="169" t="s">
        <v>233</v>
      </c>
      <c r="E70" s="21" t="s">
        <v>3</v>
      </c>
      <c r="F70" s="168" t="s">
        <v>316</v>
      </c>
      <c r="G70" s="30">
        <v>1</v>
      </c>
      <c r="H70" s="21" t="s">
        <v>3</v>
      </c>
      <c r="I70" s="31">
        <f>+J70+K70+L70+M70</f>
        <v>454980920</v>
      </c>
      <c r="J70" s="31">
        <v>421403975</v>
      </c>
      <c r="K70" s="129">
        <v>33576945</v>
      </c>
      <c r="L70" s="31"/>
      <c r="M70" s="31"/>
      <c r="N70" s="131">
        <v>45293</v>
      </c>
      <c r="O70" s="131">
        <v>45657</v>
      </c>
      <c r="P70" s="303">
        <f t="shared" ref="P70" si="50">+G71/G70</f>
        <v>1</v>
      </c>
      <c r="Q70" s="303">
        <f t="shared" ref="Q70" si="51">+I71/I70</f>
        <v>0</v>
      </c>
      <c r="R70" s="304">
        <v>0</v>
      </c>
      <c r="T70" s="35"/>
      <c r="V70" s="36"/>
      <c r="X70" s="37"/>
      <c r="Y70" s="38"/>
      <c r="Z70" s="39"/>
    </row>
    <row r="71" spans="2:26" s="33" customFormat="1" ht="15.2" customHeight="1">
      <c r="B71" s="308"/>
      <c r="C71" s="298"/>
      <c r="D71" s="169"/>
      <c r="E71" s="21" t="s">
        <v>2</v>
      </c>
      <c r="F71" s="168"/>
      <c r="G71" s="30">
        <v>1</v>
      </c>
      <c r="H71" s="21" t="s">
        <v>33</v>
      </c>
      <c r="I71" s="31">
        <f t="shared" si="41"/>
        <v>0</v>
      </c>
      <c r="J71" s="31">
        <v>0</v>
      </c>
      <c r="K71" s="31"/>
      <c r="L71" s="31"/>
      <c r="M71" s="31"/>
      <c r="N71" s="131">
        <v>45293</v>
      </c>
      <c r="O71" s="131">
        <v>45657</v>
      </c>
      <c r="P71" s="303"/>
      <c r="Q71" s="303"/>
      <c r="R71" s="304"/>
      <c r="T71" s="35"/>
      <c r="V71" s="36"/>
      <c r="X71" s="37"/>
      <c r="Y71" s="38"/>
      <c r="Z71" s="39"/>
    </row>
    <row r="72" spans="2:26" s="33" customFormat="1" ht="15.2" customHeight="1">
      <c r="B72" s="308"/>
      <c r="C72" s="298"/>
      <c r="D72" s="169" t="s">
        <v>214</v>
      </c>
      <c r="E72" s="21" t="s">
        <v>3</v>
      </c>
      <c r="F72" s="168" t="s">
        <v>339</v>
      </c>
      <c r="G72" s="30">
        <v>2</v>
      </c>
      <c r="H72" s="21" t="s">
        <v>3</v>
      </c>
      <c r="I72" s="31">
        <f>+J72+K72+L72+M72</f>
        <v>855684979</v>
      </c>
      <c r="J72" s="31"/>
      <c r="K72" s="31"/>
      <c r="L72" s="31"/>
      <c r="M72" s="31">
        <f>396552387+459132592</f>
        <v>855684979</v>
      </c>
      <c r="N72" s="131">
        <v>45293</v>
      </c>
      <c r="O72" s="131">
        <v>45657</v>
      </c>
      <c r="P72" s="303">
        <v>0</v>
      </c>
      <c r="Q72" s="303">
        <f t="shared" ref="Q72" si="52">+I73/I72</f>
        <v>0</v>
      </c>
      <c r="R72" s="304">
        <v>0</v>
      </c>
      <c r="T72" s="35"/>
      <c r="V72" s="36"/>
      <c r="X72" s="37"/>
      <c r="Y72" s="38"/>
      <c r="Z72" s="39"/>
    </row>
    <row r="73" spans="2:26" s="33" customFormat="1" ht="15.2" customHeight="1">
      <c r="B73" s="308"/>
      <c r="C73" s="298"/>
      <c r="D73" s="169"/>
      <c r="E73" s="21" t="s">
        <v>2</v>
      </c>
      <c r="F73" s="168"/>
      <c r="G73" s="30">
        <v>0</v>
      </c>
      <c r="H73" s="21" t="s">
        <v>33</v>
      </c>
      <c r="I73" s="31">
        <f t="shared" si="41"/>
        <v>0</v>
      </c>
      <c r="J73" s="31"/>
      <c r="K73" s="31"/>
      <c r="L73" s="31"/>
      <c r="M73" s="31">
        <v>0</v>
      </c>
      <c r="N73" s="131">
        <v>45293</v>
      </c>
      <c r="O73" s="131">
        <v>45657</v>
      </c>
      <c r="P73" s="303"/>
      <c r="Q73" s="303"/>
      <c r="R73" s="304"/>
      <c r="T73" s="35"/>
      <c r="V73" s="36"/>
      <c r="X73" s="37"/>
      <c r="Y73" s="38"/>
      <c r="Z73" s="39"/>
    </row>
    <row r="74" spans="2:26" s="33" customFormat="1" ht="15.2" hidden="1" customHeight="1" thickBot="1">
      <c r="B74" s="308"/>
      <c r="C74" s="298"/>
      <c r="D74" s="169" t="s">
        <v>215</v>
      </c>
      <c r="E74" s="21" t="s">
        <v>3</v>
      </c>
      <c r="F74" s="168"/>
      <c r="G74" s="30"/>
      <c r="H74" s="21" t="s">
        <v>3</v>
      </c>
      <c r="I74" s="31">
        <f t="shared" si="41"/>
        <v>0</v>
      </c>
      <c r="J74" s="31"/>
      <c r="K74" s="31"/>
      <c r="L74" s="31"/>
      <c r="M74" s="31"/>
      <c r="N74" s="131">
        <v>45293</v>
      </c>
      <c r="O74" s="131">
        <v>45657</v>
      </c>
      <c r="P74" s="303" t="e">
        <f t="shared" ref="P74" si="53">+G75/G74</f>
        <v>#DIV/0!</v>
      </c>
      <c r="Q74" s="303" t="e">
        <f t="shared" ref="Q74" si="54">+I75/I74</f>
        <v>#DIV/0!</v>
      </c>
      <c r="R74" s="304" t="e">
        <f t="shared" ref="R74" si="55">+(P74*P74)/Q74</f>
        <v>#DIV/0!</v>
      </c>
      <c r="T74" s="35"/>
      <c r="V74" s="36"/>
      <c r="X74" s="37"/>
      <c r="Y74" s="38"/>
      <c r="Z74" s="39"/>
    </row>
    <row r="75" spans="2:26" s="33" customFormat="1" ht="15.2" hidden="1" customHeight="1">
      <c r="B75" s="308"/>
      <c r="C75" s="298"/>
      <c r="D75" s="169"/>
      <c r="E75" s="21" t="s">
        <v>2</v>
      </c>
      <c r="F75" s="168"/>
      <c r="G75" s="30"/>
      <c r="H75" s="21" t="s">
        <v>33</v>
      </c>
      <c r="I75" s="31">
        <f t="shared" si="41"/>
        <v>0</v>
      </c>
      <c r="J75" s="31"/>
      <c r="K75" s="31"/>
      <c r="L75" s="31"/>
      <c r="M75" s="31"/>
      <c r="N75" s="131">
        <v>45293</v>
      </c>
      <c r="O75" s="131">
        <v>45657</v>
      </c>
      <c r="P75" s="303"/>
      <c r="Q75" s="303"/>
      <c r="R75" s="304"/>
      <c r="T75" s="35"/>
      <c r="V75" s="36"/>
      <c r="X75" s="37"/>
      <c r="Y75" s="38"/>
      <c r="Z75" s="39"/>
    </row>
    <row r="76" spans="2:26" s="33" customFormat="1" ht="15.2" hidden="1" customHeight="1">
      <c r="B76" s="308"/>
      <c r="C76" s="298"/>
      <c r="D76" s="169" t="s">
        <v>216</v>
      </c>
      <c r="E76" s="21" t="s">
        <v>3</v>
      </c>
      <c r="F76" s="168"/>
      <c r="G76" s="30"/>
      <c r="H76" s="21" t="s">
        <v>3</v>
      </c>
      <c r="I76" s="31">
        <f t="shared" si="41"/>
        <v>0</v>
      </c>
      <c r="J76" s="31"/>
      <c r="K76" s="31"/>
      <c r="L76" s="31"/>
      <c r="M76" s="31"/>
      <c r="N76" s="131">
        <v>45293</v>
      </c>
      <c r="O76" s="131">
        <v>45657</v>
      </c>
      <c r="P76" s="303" t="e">
        <f t="shared" ref="P76" si="56">+G77/G76</f>
        <v>#DIV/0!</v>
      </c>
      <c r="Q76" s="303" t="e">
        <f t="shared" ref="Q76" si="57">+I77/I76</f>
        <v>#DIV/0!</v>
      </c>
      <c r="R76" s="304" t="e">
        <f t="shared" ref="R76" si="58">+(P76*P76)/Q76</f>
        <v>#DIV/0!</v>
      </c>
      <c r="T76" s="35"/>
      <c r="V76" s="36"/>
      <c r="X76" s="37"/>
      <c r="Y76" s="38"/>
      <c r="Z76" s="39"/>
    </row>
    <row r="77" spans="2:26" s="33" customFormat="1" ht="15.2" hidden="1" customHeight="1">
      <c r="B77" s="308"/>
      <c r="C77" s="298"/>
      <c r="D77" s="169"/>
      <c r="E77" s="21" t="s">
        <v>2</v>
      </c>
      <c r="F77" s="168"/>
      <c r="G77" s="30"/>
      <c r="H77" s="21" t="s">
        <v>33</v>
      </c>
      <c r="I77" s="31">
        <f t="shared" si="41"/>
        <v>0</v>
      </c>
      <c r="J77" s="31"/>
      <c r="K77" s="31"/>
      <c r="L77" s="31"/>
      <c r="M77" s="31"/>
      <c r="N77" s="131">
        <v>45293</v>
      </c>
      <c r="O77" s="131">
        <v>45657</v>
      </c>
      <c r="P77" s="303"/>
      <c r="Q77" s="303"/>
      <c r="R77" s="304"/>
      <c r="T77" s="35"/>
      <c r="V77" s="36"/>
      <c r="X77" s="37"/>
      <c r="Y77" s="38"/>
      <c r="Z77" s="39"/>
    </row>
    <row r="78" spans="2:26" s="33" customFormat="1" ht="15.2" hidden="1" customHeight="1">
      <c r="B78" s="308"/>
      <c r="C78" s="298"/>
      <c r="D78" s="169" t="s">
        <v>235</v>
      </c>
      <c r="E78" s="21" t="s">
        <v>3</v>
      </c>
      <c r="F78" s="168"/>
      <c r="G78" s="30"/>
      <c r="H78" s="21" t="s">
        <v>3</v>
      </c>
      <c r="I78" s="31">
        <f t="shared" si="41"/>
        <v>0</v>
      </c>
      <c r="J78" s="31"/>
      <c r="K78" s="31"/>
      <c r="L78" s="31"/>
      <c r="M78" s="31"/>
      <c r="N78" s="131">
        <v>45293</v>
      </c>
      <c r="O78" s="131">
        <v>45657</v>
      </c>
      <c r="P78" s="303" t="e">
        <f t="shared" ref="P78" si="59">+G79/G78</f>
        <v>#DIV/0!</v>
      </c>
      <c r="Q78" s="303" t="e">
        <f t="shared" ref="Q78" si="60">+I79/I78</f>
        <v>#DIV/0!</v>
      </c>
      <c r="R78" s="304" t="e">
        <f t="shared" ref="R78" si="61">+(P78*P78)/Q78</f>
        <v>#DIV/0!</v>
      </c>
      <c r="T78" s="35"/>
      <c r="V78" s="36"/>
      <c r="X78" s="37"/>
      <c r="Y78" s="38"/>
      <c r="Z78" s="39"/>
    </row>
    <row r="79" spans="2:26" s="33" customFormat="1" ht="15.2" hidden="1" customHeight="1">
      <c r="B79" s="308"/>
      <c r="C79" s="298"/>
      <c r="D79" s="169"/>
      <c r="E79" s="21" t="s">
        <v>2</v>
      </c>
      <c r="F79" s="168"/>
      <c r="G79" s="30"/>
      <c r="H79" s="21" t="s">
        <v>33</v>
      </c>
      <c r="I79" s="31">
        <f t="shared" si="41"/>
        <v>0</v>
      </c>
      <c r="J79" s="31"/>
      <c r="K79" s="31"/>
      <c r="L79" s="31"/>
      <c r="M79" s="31"/>
      <c r="N79" s="131">
        <v>45293</v>
      </c>
      <c r="O79" s="131">
        <v>45657</v>
      </c>
      <c r="P79" s="303"/>
      <c r="Q79" s="303"/>
      <c r="R79" s="304"/>
      <c r="T79" s="35"/>
      <c r="V79" s="36"/>
      <c r="X79" s="37"/>
      <c r="Y79" s="38"/>
      <c r="Z79" s="39"/>
    </row>
    <row r="80" spans="2:26" s="33" customFormat="1" ht="15.2" hidden="1" customHeight="1">
      <c r="B80" s="308"/>
      <c r="C80" s="298"/>
      <c r="D80" s="169" t="s">
        <v>218</v>
      </c>
      <c r="E80" s="21" t="s">
        <v>3</v>
      </c>
      <c r="F80" s="168"/>
      <c r="G80" s="30"/>
      <c r="H80" s="21" t="s">
        <v>3</v>
      </c>
      <c r="I80" s="31">
        <f t="shared" si="41"/>
        <v>0</v>
      </c>
      <c r="J80" s="31"/>
      <c r="K80" s="31"/>
      <c r="L80" s="31"/>
      <c r="M80" s="31"/>
      <c r="N80" s="131">
        <v>45293</v>
      </c>
      <c r="O80" s="131">
        <v>45657</v>
      </c>
      <c r="P80" s="303" t="e">
        <f t="shared" ref="P80" si="62">+G81/G80</f>
        <v>#DIV/0!</v>
      </c>
      <c r="Q80" s="303" t="e">
        <f t="shared" ref="Q80" si="63">+I81/I80</f>
        <v>#DIV/0!</v>
      </c>
      <c r="R80" s="304" t="e">
        <f t="shared" ref="R80" si="64">+(P80*P80)/Q80</f>
        <v>#DIV/0!</v>
      </c>
      <c r="T80" s="35"/>
      <c r="V80" s="36"/>
      <c r="X80" s="37"/>
      <c r="Y80" s="38"/>
      <c r="Z80" s="39"/>
    </row>
    <row r="81" spans="2:26" s="33" customFormat="1" ht="15.2" hidden="1" customHeight="1">
      <c r="B81" s="308"/>
      <c r="C81" s="298"/>
      <c r="D81" s="169"/>
      <c r="E81" s="21" t="s">
        <v>2</v>
      </c>
      <c r="F81" s="168"/>
      <c r="G81" s="30"/>
      <c r="H81" s="21" t="s">
        <v>33</v>
      </c>
      <c r="I81" s="31">
        <f t="shared" si="41"/>
        <v>0</v>
      </c>
      <c r="J81" s="31"/>
      <c r="K81" s="31"/>
      <c r="L81" s="31"/>
      <c r="M81" s="31"/>
      <c r="N81" s="131">
        <v>45293</v>
      </c>
      <c r="O81" s="131">
        <v>45657</v>
      </c>
      <c r="P81" s="303"/>
      <c r="Q81" s="303"/>
      <c r="R81" s="304"/>
      <c r="T81" s="35"/>
      <c r="V81" s="36"/>
      <c r="X81" s="37"/>
      <c r="Y81" s="38"/>
      <c r="Z81" s="39"/>
    </row>
    <row r="82" spans="2:26" s="33" customFormat="1" ht="15.2" hidden="1" customHeight="1">
      <c r="B82" s="308"/>
      <c r="C82" s="298"/>
      <c r="D82" s="169" t="s">
        <v>219</v>
      </c>
      <c r="E82" s="21" t="s">
        <v>3</v>
      </c>
      <c r="F82" s="168"/>
      <c r="G82" s="30"/>
      <c r="H82" s="21" t="s">
        <v>3</v>
      </c>
      <c r="I82" s="31">
        <f t="shared" si="41"/>
        <v>0</v>
      </c>
      <c r="J82" s="31"/>
      <c r="K82" s="31"/>
      <c r="L82" s="31"/>
      <c r="M82" s="31"/>
      <c r="N82" s="131">
        <v>45293</v>
      </c>
      <c r="O82" s="131">
        <v>45657</v>
      </c>
      <c r="P82" s="303" t="e">
        <f t="shared" ref="P82" si="65">+G83/G82</f>
        <v>#DIV/0!</v>
      </c>
      <c r="Q82" s="303" t="e">
        <f t="shared" ref="Q82" si="66">+I83/I82</f>
        <v>#DIV/0!</v>
      </c>
      <c r="R82" s="304" t="e">
        <f t="shared" ref="R82" si="67">+(P82*P82)/Q82</f>
        <v>#DIV/0!</v>
      </c>
      <c r="T82" s="35"/>
      <c r="V82" s="36"/>
      <c r="X82" s="37"/>
      <c r="Y82" s="38"/>
      <c r="Z82" s="39"/>
    </row>
    <row r="83" spans="2:26" s="33" customFormat="1" ht="15.2" hidden="1" customHeight="1">
      <c r="B83" s="308"/>
      <c r="C83" s="298"/>
      <c r="D83" s="169"/>
      <c r="E83" s="21" t="s">
        <v>2</v>
      </c>
      <c r="F83" s="168"/>
      <c r="G83" s="30"/>
      <c r="H83" s="21" t="s">
        <v>33</v>
      </c>
      <c r="I83" s="31">
        <f t="shared" si="41"/>
        <v>0</v>
      </c>
      <c r="J83" s="31"/>
      <c r="K83" s="31"/>
      <c r="L83" s="31"/>
      <c r="M83" s="31"/>
      <c r="N83" s="131">
        <v>45293</v>
      </c>
      <c r="O83" s="131">
        <v>45657</v>
      </c>
      <c r="P83" s="303"/>
      <c r="Q83" s="303"/>
      <c r="R83" s="304"/>
      <c r="T83" s="35"/>
      <c r="V83" s="36"/>
      <c r="X83" s="37"/>
      <c r="Y83" s="38"/>
      <c r="Z83" s="39"/>
    </row>
    <row r="84" spans="2:26" s="33" customFormat="1" ht="15.2" hidden="1" customHeight="1">
      <c r="B84" s="308"/>
      <c r="C84" s="298"/>
      <c r="D84" s="169" t="s">
        <v>234</v>
      </c>
      <c r="E84" s="21" t="s">
        <v>3</v>
      </c>
      <c r="F84" s="168"/>
      <c r="G84" s="30"/>
      <c r="H84" s="21" t="s">
        <v>3</v>
      </c>
      <c r="I84" s="31">
        <f t="shared" si="41"/>
        <v>0</v>
      </c>
      <c r="J84" s="31"/>
      <c r="K84" s="31"/>
      <c r="L84" s="31"/>
      <c r="M84" s="31"/>
      <c r="N84" s="131">
        <v>45293</v>
      </c>
      <c r="O84" s="131">
        <v>45657</v>
      </c>
      <c r="P84" s="303" t="e">
        <f t="shared" ref="P84" si="68">+G85/G84</f>
        <v>#DIV/0!</v>
      </c>
      <c r="Q84" s="303" t="e">
        <f t="shared" ref="Q84" si="69">+I85/I84</f>
        <v>#DIV/0!</v>
      </c>
      <c r="R84" s="304" t="e">
        <f t="shared" ref="R84" si="70">+(P84*P84)/Q84</f>
        <v>#DIV/0!</v>
      </c>
      <c r="T84" s="35"/>
      <c r="V84" s="36"/>
      <c r="X84" s="37"/>
      <c r="Y84" s="38"/>
      <c r="Z84" s="39"/>
    </row>
    <row r="85" spans="2:26" s="33" customFormat="1" ht="15.2" hidden="1" customHeight="1">
      <c r="B85" s="308"/>
      <c r="C85" s="298"/>
      <c r="D85" s="169"/>
      <c r="E85" s="21" t="s">
        <v>2</v>
      </c>
      <c r="F85" s="168"/>
      <c r="G85" s="30"/>
      <c r="H85" s="21" t="s">
        <v>33</v>
      </c>
      <c r="I85" s="31">
        <f t="shared" si="41"/>
        <v>0</v>
      </c>
      <c r="J85" s="31"/>
      <c r="K85" s="31"/>
      <c r="L85" s="31"/>
      <c r="M85" s="31"/>
      <c r="N85" s="131">
        <v>45293</v>
      </c>
      <c r="O85" s="131">
        <v>45657</v>
      </c>
      <c r="P85" s="303"/>
      <c r="Q85" s="303"/>
      <c r="R85" s="304"/>
      <c r="T85" s="35"/>
      <c r="V85" s="36"/>
      <c r="X85" s="37"/>
      <c r="Y85" s="38"/>
      <c r="Z85" s="39"/>
    </row>
    <row r="86" spans="2:26" s="33" customFormat="1" ht="15.2" hidden="1" customHeight="1">
      <c r="B86" s="308" t="s">
        <v>237</v>
      </c>
      <c r="C86" s="297" t="s">
        <v>394</v>
      </c>
      <c r="D86" s="169" t="s">
        <v>236</v>
      </c>
      <c r="E86" s="21" t="s">
        <v>3</v>
      </c>
      <c r="F86" s="168" t="s">
        <v>316</v>
      </c>
      <c r="G86" s="30"/>
      <c r="H86" s="21" t="s">
        <v>3</v>
      </c>
      <c r="I86" s="31">
        <f t="shared" si="41"/>
        <v>0</v>
      </c>
      <c r="J86" s="31"/>
      <c r="K86" s="31"/>
      <c r="L86" s="31"/>
      <c r="M86" s="31"/>
      <c r="N86" s="131">
        <v>45293</v>
      </c>
      <c r="O86" s="131">
        <v>45657</v>
      </c>
      <c r="P86" s="303" t="e">
        <f t="shared" ref="P86" si="71">+G87/G86</f>
        <v>#DIV/0!</v>
      </c>
      <c r="Q86" s="303" t="e">
        <f t="shared" ref="Q86" si="72">+I87/I86</f>
        <v>#DIV/0!</v>
      </c>
      <c r="R86" s="304" t="e">
        <f t="shared" ref="R86" si="73">+(P86*P86)/Q86</f>
        <v>#DIV/0!</v>
      </c>
      <c r="T86" s="35"/>
      <c r="V86" s="36"/>
      <c r="X86" s="37"/>
      <c r="Y86" s="38"/>
      <c r="Z86" s="39"/>
    </row>
    <row r="87" spans="2:26" s="33" customFormat="1" ht="15.2" hidden="1" customHeight="1">
      <c r="B87" s="308"/>
      <c r="C87" s="298"/>
      <c r="D87" s="169"/>
      <c r="E87" s="21" t="s">
        <v>2</v>
      </c>
      <c r="F87" s="168"/>
      <c r="G87" s="30"/>
      <c r="H87" s="21" t="s">
        <v>33</v>
      </c>
      <c r="I87" s="31">
        <f t="shared" si="41"/>
        <v>0</v>
      </c>
      <c r="J87" s="31"/>
      <c r="K87" s="31"/>
      <c r="L87" s="31"/>
      <c r="M87" s="31"/>
      <c r="N87" s="131">
        <v>45293</v>
      </c>
      <c r="O87" s="131">
        <v>45657</v>
      </c>
      <c r="P87" s="303"/>
      <c r="Q87" s="303"/>
      <c r="R87" s="304"/>
      <c r="T87" s="35"/>
      <c r="V87" s="36"/>
      <c r="X87" s="37"/>
      <c r="Y87" s="38"/>
      <c r="Z87" s="39"/>
    </row>
    <row r="88" spans="2:26" s="33" customFormat="1" ht="15.2" customHeight="1">
      <c r="B88" s="308"/>
      <c r="C88" s="298"/>
      <c r="D88" s="169" t="s">
        <v>238</v>
      </c>
      <c r="E88" s="21" t="s">
        <v>3</v>
      </c>
      <c r="F88" s="168" t="s">
        <v>338</v>
      </c>
      <c r="G88" s="30">
        <v>1</v>
      </c>
      <c r="H88" s="21" t="s">
        <v>3</v>
      </c>
      <c r="I88" s="31">
        <f>+J88+K88+L88+M88</f>
        <v>84500000</v>
      </c>
      <c r="J88" s="31"/>
      <c r="K88" s="31">
        <v>84500000</v>
      </c>
      <c r="L88" s="31"/>
      <c r="M88" s="31"/>
      <c r="N88" s="131">
        <v>45293</v>
      </c>
      <c r="O88" s="131">
        <v>45657</v>
      </c>
      <c r="P88" s="303">
        <f t="shared" ref="P88" si="74">+G89/G88</f>
        <v>0</v>
      </c>
      <c r="Q88" s="303">
        <f t="shared" ref="Q88" si="75">+I89/I88</f>
        <v>0</v>
      </c>
      <c r="R88" s="304">
        <v>0</v>
      </c>
      <c r="T88" s="35"/>
      <c r="V88" s="36"/>
      <c r="X88" s="37"/>
      <c r="Y88" s="38"/>
      <c r="Z88" s="39"/>
    </row>
    <row r="89" spans="2:26" s="33" customFormat="1" ht="15.2" customHeight="1">
      <c r="B89" s="308"/>
      <c r="C89" s="298"/>
      <c r="D89" s="169"/>
      <c r="E89" s="21" t="s">
        <v>2</v>
      </c>
      <c r="F89" s="168"/>
      <c r="G89" s="30">
        <v>0</v>
      </c>
      <c r="H89" s="21" t="s">
        <v>33</v>
      </c>
      <c r="I89" s="31">
        <f t="shared" si="41"/>
        <v>0</v>
      </c>
      <c r="J89" s="31"/>
      <c r="K89" s="31">
        <v>0</v>
      </c>
      <c r="L89" s="31"/>
      <c r="M89" s="31"/>
      <c r="N89" s="131">
        <v>45293</v>
      </c>
      <c r="O89" s="131">
        <v>45657</v>
      </c>
      <c r="P89" s="303"/>
      <c r="Q89" s="303"/>
      <c r="R89" s="304"/>
      <c r="T89" s="35"/>
      <c r="V89" s="36"/>
      <c r="X89" s="37"/>
      <c r="Y89" s="38"/>
      <c r="Z89" s="39"/>
    </row>
    <row r="90" spans="2:26" s="33" customFormat="1" ht="15.2" hidden="1" customHeight="1">
      <c r="B90" s="308"/>
      <c r="C90" s="298"/>
      <c r="D90" s="169" t="s">
        <v>239</v>
      </c>
      <c r="E90" s="21" t="s">
        <v>3</v>
      </c>
      <c r="F90" s="168"/>
      <c r="G90" s="30"/>
      <c r="H90" s="21" t="s">
        <v>3</v>
      </c>
      <c r="I90" s="31">
        <f t="shared" si="41"/>
        <v>0</v>
      </c>
      <c r="J90" s="31"/>
      <c r="K90" s="31"/>
      <c r="L90" s="31"/>
      <c r="M90" s="31"/>
      <c r="N90" s="131">
        <v>45293</v>
      </c>
      <c r="O90" s="131">
        <v>45657</v>
      </c>
      <c r="P90" s="303" t="e">
        <f t="shared" ref="P90" si="76">+G91/G90</f>
        <v>#DIV/0!</v>
      </c>
      <c r="Q90" s="303" t="e">
        <f t="shared" ref="Q90" si="77">+I91/I90</f>
        <v>#DIV/0!</v>
      </c>
      <c r="R90" s="304" t="e">
        <f t="shared" ref="R90" si="78">+(P90*P90)/Q90</f>
        <v>#DIV/0!</v>
      </c>
      <c r="T90" s="35"/>
      <c r="V90" s="36"/>
      <c r="X90" s="37"/>
      <c r="Y90" s="38"/>
      <c r="Z90" s="39"/>
    </row>
    <row r="91" spans="2:26" s="33" customFormat="1" ht="15.2" hidden="1" customHeight="1">
      <c r="B91" s="308"/>
      <c r="C91" s="298"/>
      <c r="D91" s="169"/>
      <c r="E91" s="21" t="s">
        <v>2</v>
      </c>
      <c r="F91" s="168"/>
      <c r="G91" s="30"/>
      <c r="H91" s="21" t="s">
        <v>33</v>
      </c>
      <c r="I91" s="31">
        <f t="shared" si="41"/>
        <v>0</v>
      </c>
      <c r="J91" s="31"/>
      <c r="K91" s="31"/>
      <c r="L91" s="31"/>
      <c r="M91" s="31"/>
      <c r="N91" s="131">
        <v>45293</v>
      </c>
      <c r="O91" s="131">
        <v>45657</v>
      </c>
      <c r="P91" s="303"/>
      <c r="Q91" s="303"/>
      <c r="R91" s="304"/>
      <c r="T91" s="35"/>
      <c r="V91" s="36"/>
      <c r="X91" s="37"/>
      <c r="Y91" s="38"/>
      <c r="Z91" s="39"/>
    </row>
    <row r="92" spans="2:26" s="33" customFormat="1" ht="15.2" hidden="1" customHeight="1">
      <c r="B92" s="308"/>
      <c r="C92" s="298"/>
      <c r="D92" s="169" t="s">
        <v>240</v>
      </c>
      <c r="E92" s="21" t="s">
        <v>3</v>
      </c>
      <c r="F92" s="168"/>
      <c r="G92" s="30"/>
      <c r="H92" s="21" t="s">
        <v>3</v>
      </c>
      <c r="I92" s="31">
        <f t="shared" si="41"/>
        <v>0</v>
      </c>
      <c r="J92" s="31"/>
      <c r="K92" s="31"/>
      <c r="L92" s="31"/>
      <c r="M92" s="31"/>
      <c r="N92" s="131">
        <v>45293</v>
      </c>
      <c r="O92" s="131">
        <v>45657</v>
      </c>
      <c r="P92" s="303" t="e">
        <f t="shared" ref="P92" si="79">+G93/G92</f>
        <v>#DIV/0!</v>
      </c>
      <c r="Q92" s="303" t="e">
        <f t="shared" ref="Q92" si="80">+I93/I92</f>
        <v>#DIV/0!</v>
      </c>
      <c r="R92" s="304" t="e">
        <f t="shared" ref="R92" si="81">+(P92*P92)/Q92</f>
        <v>#DIV/0!</v>
      </c>
      <c r="T92" s="35"/>
      <c r="V92" s="36"/>
      <c r="X92" s="37"/>
      <c r="Y92" s="38"/>
      <c r="Z92" s="39"/>
    </row>
    <row r="93" spans="2:26" s="33" customFormat="1" ht="15.2" hidden="1" customHeight="1">
      <c r="B93" s="308"/>
      <c r="C93" s="298"/>
      <c r="D93" s="169"/>
      <c r="E93" s="21" t="s">
        <v>2</v>
      </c>
      <c r="F93" s="168"/>
      <c r="G93" s="30"/>
      <c r="H93" s="21" t="s">
        <v>33</v>
      </c>
      <c r="I93" s="31">
        <f t="shared" si="41"/>
        <v>0</v>
      </c>
      <c r="J93" s="31"/>
      <c r="K93" s="31"/>
      <c r="L93" s="31"/>
      <c r="M93" s="31"/>
      <c r="N93" s="131">
        <v>45293</v>
      </c>
      <c r="O93" s="131">
        <v>45657</v>
      </c>
      <c r="P93" s="303"/>
      <c r="Q93" s="303"/>
      <c r="R93" s="304"/>
      <c r="T93" s="35"/>
      <c r="V93" s="36"/>
      <c r="X93" s="37"/>
      <c r="Y93" s="38"/>
      <c r="Z93" s="39"/>
    </row>
    <row r="94" spans="2:26" s="33" customFormat="1" ht="15.2" hidden="1" customHeight="1">
      <c r="B94" s="308"/>
      <c r="C94" s="298"/>
      <c r="D94" s="169" t="s">
        <v>242</v>
      </c>
      <c r="E94" s="21" t="s">
        <v>3</v>
      </c>
      <c r="F94" s="168"/>
      <c r="G94" s="30"/>
      <c r="H94" s="21" t="s">
        <v>3</v>
      </c>
      <c r="I94" s="31">
        <f t="shared" si="41"/>
        <v>0</v>
      </c>
      <c r="J94" s="31"/>
      <c r="K94" s="31"/>
      <c r="L94" s="31"/>
      <c r="M94" s="31"/>
      <c r="N94" s="131">
        <v>45293</v>
      </c>
      <c r="O94" s="131">
        <v>45657</v>
      </c>
      <c r="P94" s="303" t="e">
        <f t="shared" ref="P94" si="82">+G95/G94</f>
        <v>#DIV/0!</v>
      </c>
      <c r="Q94" s="303" t="e">
        <f t="shared" ref="Q94" si="83">+I95/I94</f>
        <v>#DIV/0!</v>
      </c>
      <c r="R94" s="304" t="e">
        <f t="shared" ref="R94" si="84">+(P94*P94)/Q94</f>
        <v>#DIV/0!</v>
      </c>
      <c r="T94" s="35"/>
      <c r="V94" s="36"/>
      <c r="X94" s="37"/>
      <c r="Y94" s="38"/>
      <c r="Z94" s="39"/>
    </row>
    <row r="95" spans="2:26" s="33" customFormat="1" ht="15.2" hidden="1" customHeight="1">
      <c r="B95" s="308"/>
      <c r="C95" s="298"/>
      <c r="D95" s="169"/>
      <c r="E95" s="21" t="s">
        <v>2</v>
      </c>
      <c r="F95" s="168"/>
      <c r="G95" s="30"/>
      <c r="H95" s="21" t="s">
        <v>33</v>
      </c>
      <c r="I95" s="31">
        <f t="shared" si="41"/>
        <v>0</v>
      </c>
      <c r="J95" s="31"/>
      <c r="K95" s="31"/>
      <c r="L95" s="31"/>
      <c r="M95" s="31"/>
      <c r="N95" s="131">
        <v>45293</v>
      </c>
      <c r="O95" s="131">
        <v>45657</v>
      </c>
      <c r="P95" s="303"/>
      <c r="Q95" s="303"/>
      <c r="R95" s="304"/>
      <c r="T95" s="35"/>
      <c r="V95" s="36"/>
      <c r="X95" s="37"/>
      <c r="Y95" s="38"/>
      <c r="Z95" s="39"/>
    </row>
    <row r="96" spans="2:26" s="33" customFormat="1" ht="15.2" hidden="1" customHeight="1">
      <c r="B96" s="308"/>
      <c r="C96" s="298"/>
      <c r="D96" s="169" t="s">
        <v>241</v>
      </c>
      <c r="E96" s="21" t="s">
        <v>3</v>
      </c>
      <c r="F96" s="168"/>
      <c r="G96" s="30"/>
      <c r="H96" s="21" t="s">
        <v>3</v>
      </c>
      <c r="I96" s="31">
        <f t="shared" si="41"/>
        <v>0</v>
      </c>
      <c r="J96" s="31"/>
      <c r="K96" s="31"/>
      <c r="L96" s="31"/>
      <c r="M96" s="31"/>
      <c r="N96" s="131">
        <v>45293</v>
      </c>
      <c r="O96" s="131">
        <v>45657</v>
      </c>
      <c r="P96" s="303" t="e">
        <f t="shared" ref="P96" si="85">+G97/G96</f>
        <v>#DIV/0!</v>
      </c>
      <c r="Q96" s="303" t="e">
        <f t="shared" ref="Q96" si="86">+I97/I96</f>
        <v>#DIV/0!</v>
      </c>
      <c r="R96" s="304" t="e">
        <f t="shared" ref="R96" si="87">+(P96*P96)/Q96</f>
        <v>#DIV/0!</v>
      </c>
      <c r="T96" s="35"/>
      <c r="V96" s="36"/>
      <c r="X96" s="37"/>
      <c r="Y96" s="38"/>
      <c r="Z96" s="39"/>
    </row>
    <row r="97" spans="2:26" s="33" customFormat="1" ht="15.2" hidden="1" customHeight="1">
      <c r="B97" s="308"/>
      <c r="C97" s="298"/>
      <c r="D97" s="169"/>
      <c r="E97" s="21" t="s">
        <v>2</v>
      </c>
      <c r="F97" s="168"/>
      <c r="G97" s="30"/>
      <c r="H97" s="21" t="s">
        <v>33</v>
      </c>
      <c r="I97" s="31">
        <f t="shared" si="41"/>
        <v>0</v>
      </c>
      <c r="J97" s="31"/>
      <c r="K97" s="31"/>
      <c r="L97" s="31"/>
      <c r="M97" s="31"/>
      <c r="N97" s="131">
        <v>45293</v>
      </c>
      <c r="O97" s="131">
        <v>45657</v>
      </c>
      <c r="P97" s="303"/>
      <c r="Q97" s="303"/>
      <c r="R97" s="304"/>
      <c r="T97" s="35"/>
      <c r="V97" s="36"/>
      <c r="X97" s="37"/>
      <c r="Y97" s="38"/>
      <c r="Z97" s="39"/>
    </row>
    <row r="98" spans="2:26" s="33" customFormat="1" ht="15.2" hidden="1" customHeight="1">
      <c r="B98" s="308"/>
      <c r="C98" s="298"/>
      <c r="D98" s="169" t="s">
        <v>243</v>
      </c>
      <c r="E98" s="21" t="s">
        <v>3</v>
      </c>
      <c r="F98" s="168"/>
      <c r="G98" s="30"/>
      <c r="H98" s="21" t="s">
        <v>3</v>
      </c>
      <c r="I98" s="31">
        <f t="shared" si="41"/>
        <v>0</v>
      </c>
      <c r="J98" s="31"/>
      <c r="K98" s="31"/>
      <c r="L98" s="31"/>
      <c r="M98" s="31"/>
      <c r="N98" s="131">
        <v>45293</v>
      </c>
      <c r="O98" s="131">
        <v>45657</v>
      </c>
      <c r="P98" s="303" t="e">
        <f t="shared" ref="P98" si="88">+G99/G98</f>
        <v>#DIV/0!</v>
      </c>
      <c r="Q98" s="303" t="e">
        <f t="shared" ref="Q98" si="89">+I99/I98</f>
        <v>#DIV/0!</v>
      </c>
      <c r="R98" s="304" t="e">
        <f t="shared" ref="R98" si="90">+(P98*P98)/Q98</f>
        <v>#DIV/0!</v>
      </c>
      <c r="T98" s="35"/>
      <c r="V98" s="36"/>
      <c r="X98" s="37"/>
      <c r="Y98" s="38"/>
      <c r="Z98" s="39"/>
    </row>
    <row r="99" spans="2:26" s="33" customFormat="1" ht="15.2" hidden="1" customHeight="1">
      <c r="B99" s="308"/>
      <c r="C99" s="298"/>
      <c r="D99" s="169"/>
      <c r="E99" s="21" t="s">
        <v>2</v>
      </c>
      <c r="F99" s="168"/>
      <c r="G99" s="30"/>
      <c r="H99" s="21" t="s">
        <v>33</v>
      </c>
      <c r="I99" s="31">
        <f t="shared" si="41"/>
        <v>0</v>
      </c>
      <c r="J99" s="31"/>
      <c r="K99" s="31"/>
      <c r="L99" s="31"/>
      <c r="M99" s="31"/>
      <c r="N99" s="131">
        <v>45293</v>
      </c>
      <c r="O99" s="131">
        <v>45657</v>
      </c>
      <c r="P99" s="303"/>
      <c r="Q99" s="303"/>
      <c r="R99" s="304"/>
      <c r="T99" s="35"/>
      <c r="V99" s="36"/>
      <c r="X99" s="37"/>
      <c r="Y99" s="38"/>
      <c r="Z99" s="39"/>
    </row>
    <row r="100" spans="2:26" s="33" customFormat="1" ht="15.2" hidden="1" customHeight="1">
      <c r="B100" s="308"/>
      <c r="C100" s="298"/>
      <c r="D100" s="169" t="s">
        <v>244</v>
      </c>
      <c r="E100" s="21" t="s">
        <v>3</v>
      </c>
      <c r="F100" s="168"/>
      <c r="G100" s="30"/>
      <c r="H100" s="21" t="s">
        <v>3</v>
      </c>
      <c r="I100" s="31">
        <f t="shared" si="41"/>
        <v>0</v>
      </c>
      <c r="J100" s="31"/>
      <c r="K100" s="31"/>
      <c r="L100" s="31"/>
      <c r="M100" s="31"/>
      <c r="N100" s="131">
        <v>45293</v>
      </c>
      <c r="O100" s="131">
        <v>45657</v>
      </c>
      <c r="P100" s="303" t="e">
        <f t="shared" ref="P100" si="91">+G101/G100</f>
        <v>#DIV/0!</v>
      </c>
      <c r="Q100" s="303" t="e">
        <f t="shared" ref="Q100" si="92">+I101/I100</f>
        <v>#DIV/0!</v>
      </c>
      <c r="R100" s="304" t="e">
        <f t="shared" ref="R100" si="93">+(P100*P100)/Q100</f>
        <v>#DIV/0!</v>
      </c>
      <c r="T100" s="35"/>
      <c r="V100" s="36"/>
      <c r="X100" s="37"/>
      <c r="Y100" s="38"/>
      <c r="Z100" s="39"/>
    </row>
    <row r="101" spans="2:26" s="33" customFormat="1" ht="15.2" hidden="1" customHeight="1">
      <c r="B101" s="308"/>
      <c r="C101" s="298"/>
      <c r="D101" s="169"/>
      <c r="E101" s="21" t="s">
        <v>2</v>
      </c>
      <c r="F101" s="168"/>
      <c r="G101" s="30"/>
      <c r="H101" s="21" t="s">
        <v>33</v>
      </c>
      <c r="I101" s="31">
        <f t="shared" si="41"/>
        <v>0</v>
      </c>
      <c r="J101" s="31"/>
      <c r="K101" s="31"/>
      <c r="L101" s="31"/>
      <c r="M101" s="31"/>
      <c r="N101" s="131">
        <v>45293</v>
      </c>
      <c r="O101" s="131">
        <v>45657</v>
      </c>
      <c r="P101" s="303"/>
      <c r="Q101" s="303"/>
      <c r="R101" s="304"/>
      <c r="T101" s="35"/>
      <c r="V101" s="36"/>
      <c r="X101" s="37"/>
      <c r="Y101" s="38"/>
      <c r="Z101" s="39"/>
    </row>
    <row r="102" spans="2:26" s="33" customFormat="1" ht="15" customHeight="1">
      <c r="B102" s="308"/>
      <c r="C102" s="298"/>
      <c r="D102" s="169" t="s">
        <v>245</v>
      </c>
      <c r="E102" s="21" t="s">
        <v>3</v>
      </c>
      <c r="F102" s="168" t="s">
        <v>336</v>
      </c>
      <c r="G102" s="30">
        <v>1</v>
      </c>
      <c r="H102" s="21" t="s">
        <v>3</v>
      </c>
      <c r="I102" s="31">
        <f>+J102+K102+L102+M102</f>
        <v>44126341</v>
      </c>
      <c r="J102" s="31">
        <v>44126341</v>
      </c>
      <c r="K102" s="31"/>
      <c r="L102" s="31"/>
      <c r="M102" s="31"/>
      <c r="N102" s="131">
        <v>45293</v>
      </c>
      <c r="O102" s="131">
        <v>45657</v>
      </c>
      <c r="P102" s="303">
        <f t="shared" ref="P102" si="94">+G103/G102</f>
        <v>1</v>
      </c>
      <c r="Q102" s="303">
        <f t="shared" ref="Q102" si="95">+I103/I102</f>
        <v>1</v>
      </c>
      <c r="R102" s="304">
        <f t="shared" ref="R102" si="96">+(P102*P102)/Q102</f>
        <v>1</v>
      </c>
      <c r="T102" s="35"/>
      <c r="V102" s="36"/>
      <c r="X102" s="37"/>
      <c r="Y102" s="38"/>
      <c r="Z102" s="39"/>
    </row>
    <row r="103" spans="2:26" s="33" customFormat="1" ht="17.25" customHeight="1">
      <c r="B103" s="308"/>
      <c r="C103" s="298"/>
      <c r="D103" s="169"/>
      <c r="E103" s="21" t="s">
        <v>2</v>
      </c>
      <c r="F103" s="168"/>
      <c r="G103" s="30">
        <v>1</v>
      </c>
      <c r="H103" s="21" t="s">
        <v>33</v>
      </c>
      <c r="I103" s="31">
        <f t="shared" si="41"/>
        <v>44126341</v>
      </c>
      <c r="J103" s="31">
        <v>44126341</v>
      </c>
      <c r="K103" s="31"/>
      <c r="L103" s="31"/>
      <c r="M103" s="31"/>
      <c r="N103" s="131">
        <v>45293</v>
      </c>
      <c r="O103" s="131">
        <v>45657</v>
      </c>
      <c r="P103" s="303"/>
      <c r="Q103" s="303"/>
      <c r="R103" s="304"/>
      <c r="T103" s="35"/>
      <c r="V103" s="36"/>
      <c r="X103" s="37"/>
      <c r="Y103" s="38"/>
      <c r="Z103" s="39"/>
    </row>
    <row r="104" spans="2:26" s="33" customFormat="1" ht="15.2" hidden="1" customHeight="1" thickBot="1">
      <c r="B104" s="308" t="s">
        <v>246</v>
      </c>
      <c r="C104" s="298" t="s">
        <v>395</v>
      </c>
      <c r="D104" s="169" t="s">
        <v>247</v>
      </c>
      <c r="E104" s="21" t="s">
        <v>3</v>
      </c>
      <c r="F104" s="168" t="s">
        <v>316</v>
      </c>
      <c r="G104" s="30"/>
      <c r="H104" s="21" t="s">
        <v>3</v>
      </c>
      <c r="I104" s="31">
        <f t="shared" si="41"/>
        <v>0</v>
      </c>
      <c r="J104" s="31"/>
      <c r="K104" s="31"/>
      <c r="L104" s="31"/>
      <c r="M104" s="31"/>
      <c r="N104" s="131">
        <v>45293</v>
      </c>
      <c r="O104" s="131">
        <v>45657</v>
      </c>
      <c r="P104" s="303" t="e">
        <f t="shared" ref="P104" si="97">+G105/G104</f>
        <v>#DIV/0!</v>
      </c>
      <c r="Q104" s="303" t="e">
        <f t="shared" ref="Q104" si="98">+I105/I104</f>
        <v>#DIV/0!</v>
      </c>
      <c r="R104" s="304" t="e">
        <f t="shared" ref="R104" si="99">+(P104*P104)/Q104</f>
        <v>#DIV/0!</v>
      </c>
      <c r="T104" s="35"/>
      <c r="V104" s="36"/>
      <c r="X104" s="37"/>
      <c r="Y104" s="38"/>
      <c r="Z104" s="39"/>
    </row>
    <row r="105" spans="2:26" s="33" customFormat="1" ht="15.2" hidden="1" customHeight="1">
      <c r="B105" s="308"/>
      <c r="C105" s="298"/>
      <c r="D105" s="169"/>
      <c r="E105" s="21" t="s">
        <v>2</v>
      </c>
      <c r="F105" s="168"/>
      <c r="G105" s="30"/>
      <c r="H105" s="21" t="s">
        <v>33</v>
      </c>
      <c r="I105" s="31">
        <f t="shared" si="41"/>
        <v>0</v>
      </c>
      <c r="J105" s="31"/>
      <c r="K105" s="31"/>
      <c r="L105" s="31"/>
      <c r="M105" s="31"/>
      <c r="N105" s="131">
        <v>45293</v>
      </c>
      <c r="O105" s="131">
        <v>45657</v>
      </c>
      <c r="P105" s="303"/>
      <c r="Q105" s="303"/>
      <c r="R105" s="304"/>
      <c r="T105" s="35"/>
      <c r="V105" s="36"/>
      <c r="X105" s="37"/>
      <c r="Y105" s="38"/>
      <c r="Z105" s="39"/>
    </row>
    <row r="106" spans="2:26" s="33" customFormat="1" ht="15.2" hidden="1" customHeight="1">
      <c r="B106" s="308"/>
      <c r="C106" s="298"/>
      <c r="D106" s="169" t="s">
        <v>248</v>
      </c>
      <c r="E106" s="21" t="s">
        <v>3</v>
      </c>
      <c r="F106" s="168"/>
      <c r="G106" s="30"/>
      <c r="H106" s="21" t="s">
        <v>3</v>
      </c>
      <c r="I106" s="31">
        <f t="shared" si="41"/>
        <v>0</v>
      </c>
      <c r="J106" s="31"/>
      <c r="K106" s="31"/>
      <c r="L106" s="31"/>
      <c r="M106" s="31"/>
      <c r="N106" s="131">
        <v>45293</v>
      </c>
      <c r="O106" s="131">
        <v>45657</v>
      </c>
      <c r="P106" s="303" t="e">
        <f t="shared" ref="P106" si="100">+G107/G106</f>
        <v>#DIV/0!</v>
      </c>
      <c r="Q106" s="303" t="e">
        <f t="shared" ref="Q106" si="101">+I107/I106</f>
        <v>#DIV/0!</v>
      </c>
      <c r="R106" s="304" t="e">
        <f t="shared" ref="R106" si="102">+(P106*P106)/Q106</f>
        <v>#DIV/0!</v>
      </c>
      <c r="T106" s="35"/>
      <c r="V106" s="36"/>
      <c r="X106" s="37"/>
      <c r="Y106" s="38"/>
      <c r="Z106" s="39"/>
    </row>
    <row r="107" spans="2:26" s="33" customFormat="1" ht="15.2" hidden="1" customHeight="1">
      <c r="B107" s="308"/>
      <c r="C107" s="298"/>
      <c r="D107" s="169"/>
      <c r="E107" s="21" t="s">
        <v>2</v>
      </c>
      <c r="F107" s="168"/>
      <c r="G107" s="30"/>
      <c r="H107" s="21" t="s">
        <v>33</v>
      </c>
      <c r="I107" s="31">
        <f t="shared" si="41"/>
        <v>0</v>
      </c>
      <c r="J107" s="31"/>
      <c r="K107" s="31"/>
      <c r="L107" s="31"/>
      <c r="M107" s="31"/>
      <c r="N107" s="131">
        <v>45293</v>
      </c>
      <c r="O107" s="131">
        <v>45657</v>
      </c>
      <c r="P107" s="303"/>
      <c r="Q107" s="303"/>
      <c r="R107" s="304"/>
      <c r="T107" s="35"/>
      <c r="V107" s="36"/>
      <c r="X107" s="37"/>
      <c r="Y107" s="38"/>
      <c r="Z107" s="39"/>
    </row>
    <row r="108" spans="2:26" s="33" customFormat="1" ht="15.2" hidden="1" customHeight="1">
      <c r="B108" s="308"/>
      <c r="C108" s="298"/>
      <c r="D108" s="169" t="s">
        <v>249</v>
      </c>
      <c r="E108" s="21" t="s">
        <v>3</v>
      </c>
      <c r="F108" s="168"/>
      <c r="G108" s="30"/>
      <c r="H108" s="21" t="s">
        <v>3</v>
      </c>
      <c r="I108" s="31">
        <f t="shared" si="41"/>
        <v>0</v>
      </c>
      <c r="J108" s="31"/>
      <c r="K108" s="31"/>
      <c r="L108" s="31"/>
      <c r="M108" s="31"/>
      <c r="N108" s="131">
        <v>45293</v>
      </c>
      <c r="O108" s="131">
        <v>45657</v>
      </c>
      <c r="P108" s="303" t="e">
        <f t="shared" ref="P108" si="103">+G109/G108</f>
        <v>#DIV/0!</v>
      </c>
      <c r="Q108" s="303" t="e">
        <f t="shared" ref="Q108" si="104">+I109/I108</f>
        <v>#DIV/0!</v>
      </c>
      <c r="R108" s="304" t="e">
        <f t="shared" ref="R108" si="105">+(P108*P108)/Q108</f>
        <v>#DIV/0!</v>
      </c>
      <c r="T108" s="35"/>
      <c r="V108" s="36"/>
      <c r="X108" s="37"/>
      <c r="Y108" s="38"/>
      <c r="Z108" s="39"/>
    </row>
    <row r="109" spans="2:26" s="33" customFormat="1" ht="15.2" hidden="1" customHeight="1">
      <c r="B109" s="308"/>
      <c r="C109" s="298"/>
      <c r="D109" s="169"/>
      <c r="E109" s="21" t="s">
        <v>2</v>
      </c>
      <c r="F109" s="168"/>
      <c r="G109" s="30"/>
      <c r="H109" s="21" t="s">
        <v>33</v>
      </c>
      <c r="I109" s="31">
        <f t="shared" si="41"/>
        <v>0</v>
      </c>
      <c r="J109" s="31"/>
      <c r="K109" s="31"/>
      <c r="L109" s="31"/>
      <c r="M109" s="31"/>
      <c r="N109" s="131">
        <v>45293</v>
      </c>
      <c r="O109" s="131">
        <v>45657</v>
      </c>
      <c r="P109" s="303"/>
      <c r="Q109" s="303"/>
      <c r="R109" s="304"/>
      <c r="T109" s="35"/>
      <c r="V109" s="36"/>
      <c r="X109" s="37"/>
      <c r="Y109" s="38"/>
      <c r="Z109" s="39"/>
    </row>
    <row r="110" spans="2:26" s="33" customFormat="1" ht="15.2" hidden="1" customHeight="1">
      <c r="B110" s="308"/>
      <c r="C110" s="298"/>
      <c r="D110" s="169" t="s">
        <v>250</v>
      </c>
      <c r="E110" s="21" t="s">
        <v>3</v>
      </c>
      <c r="F110" s="168"/>
      <c r="G110" s="30"/>
      <c r="H110" s="21" t="s">
        <v>3</v>
      </c>
      <c r="I110" s="31">
        <f t="shared" si="41"/>
        <v>0</v>
      </c>
      <c r="J110" s="31"/>
      <c r="K110" s="31"/>
      <c r="L110" s="31"/>
      <c r="M110" s="31"/>
      <c r="N110" s="131">
        <v>45293</v>
      </c>
      <c r="O110" s="131">
        <v>45657</v>
      </c>
      <c r="P110" s="303" t="e">
        <f t="shared" ref="P110" si="106">+G111/G110</f>
        <v>#DIV/0!</v>
      </c>
      <c r="Q110" s="303" t="e">
        <f t="shared" ref="Q110" si="107">+I111/I110</f>
        <v>#DIV/0!</v>
      </c>
      <c r="R110" s="304" t="e">
        <f t="shared" ref="R110" si="108">+(P110*P110)/Q110</f>
        <v>#DIV/0!</v>
      </c>
      <c r="T110" s="35"/>
      <c r="V110" s="36"/>
      <c r="X110" s="37"/>
      <c r="Y110" s="38"/>
      <c r="Z110" s="39"/>
    </row>
    <row r="111" spans="2:26" s="33" customFormat="1" ht="15.2" hidden="1" customHeight="1">
      <c r="B111" s="308"/>
      <c r="C111" s="298"/>
      <c r="D111" s="169"/>
      <c r="E111" s="21" t="s">
        <v>2</v>
      </c>
      <c r="F111" s="168"/>
      <c r="G111" s="30"/>
      <c r="H111" s="21" t="s">
        <v>33</v>
      </c>
      <c r="I111" s="31">
        <f t="shared" si="41"/>
        <v>0</v>
      </c>
      <c r="J111" s="31"/>
      <c r="K111" s="31"/>
      <c r="L111" s="31"/>
      <c r="M111" s="31"/>
      <c r="N111" s="131">
        <v>45293</v>
      </c>
      <c r="O111" s="131">
        <v>45657</v>
      </c>
      <c r="P111" s="303"/>
      <c r="Q111" s="303"/>
      <c r="R111" s="304"/>
      <c r="T111" s="35"/>
      <c r="V111" s="36"/>
      <c r="X111" s="37"/>
      <c r="Y111" s="38"/>
      <c r="Z111" s="39"/>
    </row>
    <row r="112" spans="2:26" s="33" customFormat="1" ht="15.2" hidden="1" customHeight="1">
      <c r="B112" s="308"/>
      <c r="C112" s="298"/>
      <c r="D112" s="169" t="s">
        <v>251</v>
      </c>
      <c r="E112" s="21" t="s">
        <v>3</v>
      </c>
      <c r="F112" s="168"/>
      <c r="G112" s="30"/>
      <c r="H112" s="21" t="s">
        <v>3</v>
      </c>
      <c r="I112" s="31">
        <f t="shared" si="41"/>
        <v>0</v>
      </c>
      <c r="J112" s="31"/>
      <c r="K112" s="31"/>
      <c r="L112" s="31"/>
      <c r="M112" s="31"/>
      <c r="N112" s="131">
        <v>45293</v>
      </c>
      <c r="O112" s="131">
        <v>45657</v>
      </c>
      <c r="P112" s="303" t="e">
        <f t="shared" ref="P112" si="109">+G113/G112</f>
        <v>#DIV/0!</v>
      </c>
      <c r="Q112" s="303" t="e">
        <f t="shared" ref="Q112" si="110">+I113/I112</f>
        <v>#DIV/0!</v>
      </c>
      <c r="R112" s="304" t="e">
        <f t="shared" ref="R112" si="111">+(P112*P112)/Q112</f>
        <v>#DIV/0!</v>
      </c>
      <c r="T112" s="35"/>
      <c r="V112" s="36"/>
      <c r="X112" s="37"/>
      <c r="Y112" s="38"/>
      <c r="Z112" s="39"/>
    </row>
    <row r="113" spans="2:26" s="33" customFormat="1" ht="15.2" hidden="1" customHeight="1">
      <c r="B113" s="308"/>
      <c r="C113" s="298"/>
      <c r="D113" s="169"/>
      <c r="E113" s="21" t="s">
        <v>2</v>
      </c>
      <c r="F113" s="168"/>
      <c r="G113" s="30"/>
      <c r="H113" s="21" t="s">
        <v>33</v>
      </c>
      <c r="I113" s="31">
        <f t="shared" si="41"/>
        <v>0</v>
      </c>
      <c r="J113" s="31"/>
      <c r="K113" s="31"/>
      <c r="L113" s="31"/>
      <c r="M113" s="31"/>
      <c r="N113" s="131">
        <v>45293</v>
      </c>
      <c r="O113" s="131">
        <v>45657</v>
      </c>
      <c r="P113" s="303"/>
      <c r="Q113" s="303"/>
      <c r="R113" s="304"/>
      <c r="T113" s="35"/>
      <c r="V113" s="36"/>
      <c r="X113" s="37"/>
      <c r="Y113" s="38"/>
      <c r="Z113" s="39"/>
    </row>
    <row r="114" spans="2:26" s="33" customFormat="1" ht="15.2" hidden="1" customHeight="1">
      <c r="B114" s="308"/>
      <c r="C114" s="298"/>
      <c r="D114" s="169" t="s">
        <v>252</v>
      </c>
      <c r="E114" s="21" t="s">
        <v>3</v>
      </c>
      <c r="F114" s="168"/>
      <c r="G114" s="30"/>
      <c r="H114" s="21" t="s">
        <v>3</v>
      </c>
      <c r="I114" s="31">
        <f t="shared" si="41"/>
        <v>0</v>
      </c>
      <c r="J114" s="31"/>
      <c r="K114" s="31"/>
      <c r="L114" s="31"/>
      <c r="M114" s="31"/>
      <c r="N114" s="131">
        <v>45293</v>
      </c>
      <c r="O114" s="131">
        <v>45657</v>
      </c>
      <c r="P114" s="303" t="e">
        <f t="shared" ref="P114" si="112">+G115/G114</f>
        <v>#DIV/0!</v>
      </c>
      <c r="Q114" s="303" t="e">
        <f t="shared" ref="Q114" si="113">+I115/I114</f>
        <v>#DIV/0!</v>
      </c>
      <c r="R114" s="304" t="e">
        <f t="shared" ref="R114" si="114">+(P114*P114)/Q114</f>
        <v>#DIV/0!</v>
      </c>
      <c r="T114" s="35"/>
      <c r="V114" s="36"/>
      <c r="X114" s="37"/>
      <c r="Y114" s="38"/>
      <c r="Z114" s="39"/>
    </row>
    <row r="115" spans="2:26" s="33" customFormat="1" ht="15.2" hidden="1" customHeight="1">
      <c r="B115" s="308"/>
      <c r="C115" s="298"/>
      <c r="D115" s="169"/>
      <c r="E115" s="21" t="s">
        <v>2</v>
      </c>
      <c r="F115" s="168"/>
      <c r="G115" s="30"/>
      <c r="H115" s="21" t="s">
        <v>33</v>
      </c>
      <c r="I115" s="31">
        <f t="shared" si="41"/>
        <v>0</v>
      </c>
      <c r="J115" s="31"/>
      <c r="K115" s="31"/>
      <c r="L115" s="31"/>
      <c r="M115" s="31"/>
      <c r="N115" s="131">
        <v>45293</v>
      </c>
      <c r="O115" s="131">
        <v>45657</v>
      </c>
      <c r="P115" s="303"/>
      <c r="Q115" s="303"/>
      <c r="R115" s="304"/>
      <c r="T115" s="35"/>
      <c r="V115" s="36"/>
      <c r="X115" s="37"/>
      <c r="Y115" s="38"/>
      <c r="Z115" s="39"/>
    </row>
    <row r="116" spans="2:26" s="33" customFormat="1" ht="15.2" hidden="1" customHeight="1">
      <c r="B116" s="308"/>
      <c r="C116" s="298"/>
      <c r="D116" s="169" t="s">
        <v>253</v>
      </c>
      <c r="E116" s="21" t="s">
        <v>3</v>
      </c>
      <c r="F116" s="168"/>
      <c r="G116" s="30"/>
      <c r="H116" s="21" t="s">
        <v>3</v>
      </c>
      <c r="I116" s="31">
        <f t="shared" si="41"/>
        <v>0</v>
      </c>
      <c r="J116" s="31"/>
      <c r="K116" s="31"/>
      <c r="L116" s="31"/>
      <c r="M116" s="31"/>
      <c r="N116" s="131">
        <v>45293</v>
      </c>
      <c r="O116" s="131">
        <v>45657</v>
      </c>
      <c r="P116" s="303" t="e">
        <f t="shared" ref="P116" si="115">+G117/G116</f>
        <v>#DIV/0!</v>
      </c>
      <c r="Q116" s="303" t="e">
        <f t="shared" ref="Q116" si="116">+I117/I116</f>
        <v>#DIV/0!</v>
      </c>
      <c r="R116" s="304" t="e">
        <f t="shared" ref="R116" si="117">+(P116*P116)/Q116</f>
        <v>#DIV/0!</v>
      </c>
      <c r="T116" s="35"/>
      <c r="V116" s="36"/>
      <c r="X116" s="37"/>
      <c r="Y116" s="38"/>
      <c r="Z116" s="39"/>
    </row>
    <row r="117" spans="2:26" s="33" customFormat="1" ht="15.2" hidden="1" customHeight="1">
      <c r="B117" s="308"/>
      <c r="C117" s="298"/>
      <c r="D117" s="169"/>
      <c r="E117" s="21" t="s">
        <v>2</v>
      </c>
      <c r="F117" s="168"/>
      <c r="G117" s="30"/>
      <c r="H117" s="21" t="s">
        <v>33</v>
      </c>
      <c r="I117" s="31">
        <f t="shared" si="41"/>
        <v>0</v>
      </c>
      <c r="J117" s="31"/>
      <c r="K117" s="31"/>
      <c r="L117" s="31"/>
      <c r="M117" s="31"/>
      <c r="N117" s="131">
        <v>45293</v>
      </c>
      <c r="O117" s="131">
        <v>45657</v>
      </c>
      <c r="P117" s="303"/>
      <c r="Q117" s="303"/>
      <c r="R117" s="304"/>
      <c r="T117" s="35"/>
      <c r="V117" s="36"/>
      <c r="X117" s="37"/>
      <c r="Y117" s="38"/>
      <c r="Z117" s="39"/>
    </row>
    <row r="118" spans="2:26" s="33" customFormat="1" ht="15.2" hidden="1" customHeight="1">
      <c r="B118" s="308"/>
      <c r="C118" s="298"/>
      <c r="D118" s="169" t="s">
        <v>254</v>
      </c>
      <c r="E118" s="21" t="s">
        <v>3</v>
      </c>
      <c r="F118" s="168"/>
      <c r="G118" s="30"/>
      <c r="H118" s="21" t="s">
        <v>3</v>
      </c>
      <c r="I118" s="31">
        <f t="shared" si="41"/>
        <v>0</v>
      </c>
      <c r="J118" s="31"/>
      <c r="K118" s="31"/>
      <c r="L118" s="31"/>
      <c r="M118" s="31"/>
      <c r="N118" s="131">
        <v>45293</v>
      </c>
      <c r="O118" s="131">
        <v>45657</v>
      </c>
      <c r="P118" s="303" t="e">
        <f t="shared" ref="P118" si="118">+G119/G118</f>
        <v>#DIV/0!</v>
      </c>
      <c r="Q118" s="303" t="e">
        <f t="shared" ref="Q118" si="119">+I119/I118</f>
        <v>#DIV/0!</v>
      </c>
      <c r="R118" s="304" t="e">
        <f t="shared" ref="R118" si="120">+(P118*P118)/Q118</f>
        <v>#DIV/0!</v>
      </c>
      <c r="T118" s="35"/>
      <c r="V118" s="36"/>
      <c r="X118" s="37"/>
      <c r="Y118" s="38"/>
      <c r="Z118" s="39"/>
    </row>
    <row r="119" spans="2:26" s="33" customFormat="1" ht="15.2" hidden="1" customHeight="1">
      <c r="B119" s="308"/>
      <c r="C119" s="298"/>
      <c r="D119" s="169"/>
      <c r="E119" s="21" t="s">
        <v>2</v>
      </c>
      <c r="F119" s="168"/>
      <c r="G119" s="30"/>
      <c r="H119" s="21" t="s">
        <v>33</v>
      </c>
      <c r="I119" s="31">
        <f t="shared" si="41"/>
        <v>0</v>
      </c>
      <c r="J119" s="31"/>
      <c r="K119" s="31"/>
      <c r="L119" s="31"/>
      <c r="M119" s="31"/>
      <c r="N119" s="131">
        <v>45293</v>
      </c>
      <c r="O119" s="131">
        <v>45657</v>
      </c>
      <c r="P119" s="303"/>
      <c r="Q119" s="303"/>
      <c r="R119" s="304"/>
      <c r="T119" s="35"/>
      <c r="V119" s="36"/>
      <c r="X119" s="37"/>
      <c r="Y119" s="38"/>
      <c r="Z119" s="39"/>
    </row>
    <row r="120" spans="2:26" s="33" customFormat="1" ht="15.2" hidden="1" customHeight="1">
      <c r="B120" s="308"/>
      <c r="C120" s="298"/>
      <c r="D120" s="169" t="s">
        <v>255</v>
      </c>
      <c r="E120" s="21" t="s">
        <v>3</v>
      </c>
      <c r="F120" s="168"/>
      <c r="G120" s="30"/>
      <c r="H120" s="21" t="s">
        <v>3</v>
      </c>
      <c r="I120" s="31">
        <f t="shared" si="41"/>
        <v>0</v>
      </c>
      <c r="J120" s="31"/>
      <c r="K120" s="31"/>
      <c r="L120" s="31"/>
      <c r="M120" s="31"/>
      <c r="N120" s="131">
        <v>45293</v>
      </c>
      <c r="O120" s="131">
        <v>45657</v>
      </c>
      <c r="P120" s="303" t="e">
        <f t="shared" ref="P120" si="121">+G121/G120</f>
        <v>#DIV/0!</v>
      </c>
      <c r="Q120" s="303" t="e">
        <f t="shared" ref="Q120" si="122">+I121/I120</f>
        <v>#DIV/0!</v>
      </c>
      <c r="R120" s="304" t="e">
        <f t="shared" ref="R120" si="123">+(P120*P120)/Q120</f>
        <v>#DIV/0!</v>
      </c>
      <c r="T120" s="35"/>
      <c r="V120" s="36"/>
      <c r="X120" s="37"/>
      <c r="Y120" s="38"/>
      <c r="Z120" s="39"/>
    </row>
    <row r="121" spans="2:26" s="33" customFormat="1" ht="15.2" hidden="1" customHeight="1">
      <c r="B121" s="308"/>
      <c r="C121" s="298"/>
      <c r="D121" s="169"/>
      <c r="E121" s="21" t="s">
        <v>2</v>
      </c>
      <c r="F121" s="168"/>
      <c r="G121" s="30"/>
      <c r="H121" s="21" t="s">
        <v>33</v>
      </c>
      <c r="I121" s="31">
        <f t="shared" si="41"/>
        <v>0</v>
      </c>
      <c r="J121" s="31"/>
      <c r="K121" s="31"/>
      <c r="L121" s="31"/>
      <c r="M121" s="31"/>
      <c r="N121" s="131">
        <v>45293</v>
      </c>
      <c r="O121" s="131">
        <v>45657</v>
      </c>
      <c r="P121" s="303"/>
      <c r="Q121" s="303"/>
      <c r="R121" s="304"/>
      <c r="T121" s="35"/>
      <c r="V121" s="36"/>
      <c r="X121" s="37"/>
      <c r="Y121" s="38"/>
      <c r="Z121" s="39"/>
    </row>
    <row r="122" spans="2:26" s="33" customFormat="1" ht="15.2" hidden="1" customHeight="1">
      <c r="B122" s="308" t="s">
        <v>256</v>
      </c>
      <c r="C122" s="298" t="s">
        <v>396</v>
      </c>
      <c r="D122" s="169" t="s">
        <v>257</v>
      </c>
      <c r="E122" s="21" t="s">
        <v>3</v>
      </c>
      <c r="F122" s="168" t="s">
        <v>316</v>
      </c>
      <c r="G122" s="30"/>
      <c r="H122" s="21" t="s">
        <v>3</v>
      </c>
      <c r="I122" s="31">
        <f t="shared" si="41"/>
        <v>0</v>
      </c>
      <c r="J122" s="31"/>
      <c r="K122" s="31"/>
      <c r="L122" s="31"/>
      <c r="M122" s="31"/>
      <c r="N122" s="131">
        <v>45293</v>
      </c>
      <c r="O122" s="131">
        <v>45657</v>
      </c>
      <c r="P122" s="303" t="e">
        <f t="shared" ref="P122" si="124">+G123/G122</f>
        <v>#DIV/0!</v>
      </c>
      <c r="Q122" s="303" t="e">
        <f t="shared" ref="Q122" si="125">+I123/I122</f>
        <v>#DIV/0!</v>
      </c>
      <c r="R122" s="304" t="e">
        <f t="shared" ref="R122" si="126">+(P122*P122)/Q122</f>
        <v>#DIV/0!</v>
      </c>
      <c r="T122" s="35"/>
      <c r="V122" s="36"/>
      <c r="X122" s="37"/>
      <c r="Y122" s="38"/>
      <c r="Z122" s="39"/>
    </row>
    <row r="123" spans="2:26" s="33" customFormat="1" ht="15.2" hidden="1" customHeight="1">
      <c r="B123" s="308"/>
      <c r="C123" s="298"/>
      <c r="D123" s="169"/>
      <c r="E123" s="21" t="s">
        <v>2</v>
      </c>
      <c r="F123" s="168"/>
      <c r="G123" s="30"/>
      <c r="H123" s="21" t="s">
        <v>33</v>
      </c>
      <c r="I123" s="31">
        <f t="shared" si="41"/>
        <v>0</v>
      </c>
      <c r="J123" s="31"/>
      <c r="K123" s="31"/>
      <c r="L123" s="31"/>
      <c r="M123" s="31"/>
      <c r="N123" s="131">
        <v>45293</v>
      </c>
      <c r="O123" s="131">
        <v>45657</v>
      </c>
      <c r="P123" s="303"/>
      <c r="Q123" s="303"/>
      <c r="R123" s="304"/>
      <c r="T123" s="35"/>
      <c r="V123" s="36"/>
      <c r="X123" s="37"/>
      <c r="Y123" s="38"/>
      <c r="Z123" s="39"/>
    </row>
    <row r="124" spans="2:26" s="33" customFormat="1" ht="15.2" hidden="1" customHeight="1">
      <c r="B124" s="308"/>
      <c r="C124" s="298"/>
      <c r="D124" s="169" t="s">
        <v>258</v>
      </c>
      <c r="E124" s="21" t="s">
        <v>3</v>
      </c>
      <c r="F124" s="168"/>
      <c r="G124" s="30"/>
      <c r="H124" s="21" t="s">
        <v>3</v>
      </c>
      <c r="I124" s="31">
        <f t="shared" si="41"/>
        <v>0</v>
      </c>
      <c r="J124" s="31"/>
      <c r="K124" s="31"/>
      <c r="L124" s="31"/>
      <c r="M124" s="31"/>
      <c r="N124" s="131">
        <v>45293</v>
      </c>
      <c r="O124" s="131">
        <v>45657</v>
      </c>
      <c r="P124" s="303" t="e">
        <f t="shared" ref="P124" si="127">+G125/G124</f>
        <v>#DIV/0!</v>
      </c>
      <c r="Q124" s="303" t="e">
        <f t="shared" ref="Q124" si="128">+I125/I124</f>
        <v>#DIV/0!</v>
      </c>
      <c r="R124" s="304" t="e">
        <f t="shared" ref="R124" si="129">+(P124*P124)/Q124</f>
        <v>#DIV/0!</v>
      </c>
      <c r="T124" s="35"/>
      <c r="V124" s="36"/>
      <c r="X124" s="37"/>
      <c r="Y124" s="38"/>
      <c r="Z124" s="39"/>
    </row>
    <row r="125" spans="2:26" s="33" customFormat="1" ht="15.2" hidden="1" customHeight="1">
      <c r="B125" s="308"/>
      <c r="C125" s="298"/>
      <c r="D125" s="169"/>
      <c r="E125" s="21" t="s">
        <v>2</v>
      </c>
      <c r="F125" s="168"/>
      <c r="G125" s="30"/>
      <c r="H125" s="21" t="s">
        <v>33</v>
      </c>
      <c r="I125" s="31">
        <f t="shared" si="41"/>
        <v>0</v>
      </c>
      <c r="J125" s="31"/>
      <c r="K125" s="31"/>
      <c r="L125" s="31"/>
      <c r="M125" s="31"/>
      <c r="N125" s="131">
        <v>45293</v>
      </c>
      <c r="O125" s="131">
        <v>45657</v>
      </c>
      <c r="P125" s="303"/>
      <c r="Q125" s="303"/>
      <c r="R125" s="304"/>
      <c r="T125" s="35"/>
      <c r="V125" s="36"/>
      <c r="X125" s="37"/>
      <c r="Y125" s="38"/>
      <c r="Z125" s="39"/>
    </row>
    <row r="126" spans="2:26" s="33" customFormat="1" ht="15.2" hidden="1" customHeight="1">
      <c r="B126" s="308"/>
      <c r="C126" s="298"/>
      <c r="D126" s="169" t="s">
        <v>259</v>
      </c>
      <c r="E126" s="21" t="s">
        <v>3</v>
      </c>
      <c r="F126" s="168"/>
      <c r="G126" s="30"/>
      <c r="H126" s="21" t="s">
        <v>3</v>
      </c>
      <c r="I126" s="31">
        <f t="shared" si="41"/>
        <v>0</v>
      </c>
      <c r="J126" s="31"/>
      <c r="K126" s="31"/>
      <c r="L126" s="31"/>
      <c r="M126" s="31"/>
      <c r="N126" s="131">
        <v>45293</v>
      </c>
      <c r="O126" s="131">
        <v>45657</v>
      </c>
      <c r="P126" s="303" t="e">
        <f t="shared" ref="P126" si="130">+G127/G126</f>
        <v>#DIV/0!</v>
      </c>
      <c r="Q126" s="303" t="e">
        <f t="shared" ref="Q126" si="131">+I127/I126</f>
        <v>#DIV/0!</v>
      </c>
      <c r="R126" s="304" t="e">
        <f t="shared" ref="R126" si="132">+(P126*P126)/Q126</f>
        <v>#DIV/0!</v>
      </c>
      <c r="T126" s="35"/>
      <c r="V126" s="36"/>
      <c r="X126" s="37"/>
      <c r="Y126" s="38"/>
      <c r="Z126" s="39"/>
    </row>
    <row r="127" spans="2:26" s="33" customFormat="1" ht="15.2" hidden="1" customHeight="1">
      <c r="B127" s="308"/>
      <c r="C127" s="298"/>
      <c r="D127" s="169"/>
      <c r="E127" s="21" t="s">
        <v>2</v>
      </c>
      <c r="F127" s="168"/>
      <c r="G127" s="30"/>
      <c r="H127" s="21" t="s">
        <v>33</v>
      </c>
      <c r="I127" s="31">
        <f t="shared" si="41"/>
        <v>0</v>
      </c>
      <c r="J127" s="31"/>
      <c r="K127" s="31"/>
      <c r="L127" s="31"/>
      <c r="M127" s="31"/>
      <c r="N127" s="131">
        <v>45293</v>
      </c>
      <c r="O127" s="131">
        <v>45657</v>
      </c>
      <c r="P127" s="303"/>
      <c r="Q127" s="303"/>
      <c r="R127" s="304"/>
      <c r="T127" s="35"/>
      <c r="V127" s="36"/>
      <c r="X127" s="37"/>
      <c r="Y127" s="38"/>
      <c r="Z127" s="39"/>
    </row>
    <row r="128" spans="2:26" s="33" customFormat="1" ht="15.2" hidden="1" customHeight="1">
      <c r="B128" s="308"/>
      <c r="C128" s="298"/>
      <c r="D128" s="169" t="s">
        <v>260</v>
      </c>
      <c r="E128" s="21" t="s">
        <v>3</v>
      </c>
      <c r="F128" s="168"/>
      <c r="G128" s="30"/>
      <c r="H128" s="21" t="s">
        <v>3</v>
      </c>
      <c r="I128" s="31">
        <f t="shared" ref="I128:I191" si="133">+J128+K128+L128+M128</f>
        <v>0</v>
      </c>
      <c r="J128" s="31"/>
      <c r="K128" s="31"/>
      <c r="L128" s="31"/>
      <c r="M128" s="31"/>
      <c r="N128" s="131">
        <v>45293</v>
      </c>
      <c r="O128" s="131">
        <v>45657</v>
      </c>
      <c r="P128" s="303" t="e">
        <f t="shared" ref="P128" si="134">+G129/G128</f>
        <v>#DIV/0!</v>
      </c>
      <c r="Q128" s="303" t="e">
        <f t="shared" ref="Q128" si="135">+I129/I128</f>
        <v>#DIV/0!</v>
      </c>
      <c r="R128" s="304" t="e">
        <f t="shared" ref="R128" si="136">+(P128*P128)/Q128</f>
        <v>#DIV/0!</v>
      </c>
      <c r="T128" s="35"/>
      <c r="V128" s="36"/>
      <c r="X128" s="37"/>
      <c r="Y128" s="38"/>
      <c r="Z128" s="39"/>
    </row>
    <row r="129" spans="2:26" s="33" customFormat="1" ht="15.2" hidden="1" customHeight="1">
      <c r="B129" s="308"/>
      <c r="C129" s="298"/>
      <c r="D129" s="169"/>
      <c r="E129" s="21" t="s">
        <v>2</v>
      </c>
      <c r="F129" s="168"/>
      <c r="G129" s="30"/>
      <c r="H129" s="21" t="s">
        <v>33</v>
      </c>
      <c r="I129" s="31">
        <f t="shared" si="133"/>
        <v>0</v>
      </c>
      <c r="J129" s="31"/>
      <c r="K129" s="31"/>
      <c r="L129" s="31"/>
      <c r="M129" s="31"/>
      <c r="N129" s="131">
        <v>45293</v>
      </c>
      <c r="O129" s="131">
        <v>45657</v>
      </c>
      <c r="P129" s="303"/>
      <c r="Q129" s="303"/>
      <c r="R129" s="304"/>
      <c r="T129" s="35"/>
      <c r="V129" s="36"/>
      <c r="X129" s="37"/>
      <c r="Y129" s="38"/>
      <c r="Z129" s="39"/>
    </row>
    <row r="130" spans="2:26" s="33" customFormat="1" ht="15.2" hidden="1" customHeight="1">
      <c r="B130" s="308"/>
      <c r="C130" s="298"/>
      <c r="D130" s="169" t="s">
        <v>261</v>
      </c>
      <c r="E130" s="21" t="s">
        <v>3</v>
      </c>
      <c r="F130" s="168"/>
      <c r="G130" s="30"/>
      <c r="H130" s="21" t="s">
        <v>3</v>
      </c>
      <c r="I130" s="31">
        <f t="shared" si="133"/>
        <v>0</v>
      </c>
      <c r="J130" s="31"/>
      <c r="K130" s="31"/>
      <c r="L130" s="31"/>
      <c r="M130" s="31"/>
      <c r="N130" s="131">
        <v>45293</v>
      </c>
      <c r="O130" s="131">
        <v>45657</v>
      </c>
      <c r="P130" s="303" t="e">
        <f t="shared" ref="P130" si="137">+G131/G130</f>
        <v>#DIV/0!</v>
      </c>
      <c r="Q130" s="303" t="e">
        <f t="shared" ref="Q130" si="138">+I131/I130</f>
        <v>#DIV/0!</v>
      </c>
      <c r="R130" s="304" t="e">
        <f t="shared" ref="R130" si="139">+(P130*P130)/Q130</f>
        <v>#DIV/0!</v>
      </c>
      <c r="T130" s="35"/>
      <c r="V130" s="36"/>
      <c r="X130" s="37"/>
      <c r="Y130" s="38"/>
      <c r="Z130" s="39"/>
    </row>
    <row r="131" spans="2:26" s="33" customFormat="1" ht="15.2" hidden="1" customHeight="1">
      <c r="B131" s="308"/>
      <c r="C131" s="298"/>
      <c r="D131" s="169"/>
      <c r="E131" s="21" t="s">
        <v>2</v>
      </c>
      <c r="F131" s="168"/>
      <c r="G131" s="30"/>
      <c r="H131" s="21" t="s">
        <v>33</v>
      </c>
      <c r="I131" s="31">
        <f t="shared" si="133"/>
        <v>0</v>
      </c>
      <c r="J131" s="31"/>
      <c r="K131" s="31"/>
      <c r="L131" s="31"/>
      <c r="M131" s="31"/>
      <c r="N131" s="131">
        <v>45293</v>
      </c>
      <c r="O131" s="131">
        <v>45657</v>
      </c>
      <c r="P131" s="303"/>
      <c r="Q131" s="303"/>
      <c r="R131" s="304"/>
      <c r="T131" s="35"/>
      <c r="V131" s="36"/>
      <c r="X131" s="37"/>
      <c r="Y131" s="38"/>
      <c r="Z131" s="39"/>
    </row>
    <row r="132" spans="2:26" s="33" customFormat="1" ht="15.2" hidden="1" customHeight="1">
      <c r="B132" s="308"/>
      <c r="C132" s="298"/>
      <c r="D132" s="169" t="s">
        <v>262</v>
      </c>
      <c r="E132" s="21" t="s">
        <v>3</v>
      </c>
      <c r="F132" s="168"/>
      <c r="G132" s="30"/>
      <c r="H132" s="21" t="s">
        <v>3</v>
      </c>
      <c r="I132" s="31">
        <f t="shared" si="133"/>
        <v>0</v>
      </c>
      <c r="J132" s="31"/>
      <c r="K132" s="31"/>
      <c r="L132" s="31"/>
      <c r="M132" s="31"/>
      <c r="N132" s="131">
        <v>45293</v>
      </c>
      <c r="O132" s="131">
        <v>45657</v>
      </c>
      <c r="P132" s="303" t="e">
        <f t="shared" ref="P132" si="140">+G133/G132</f>
        <v>#DIV/0!</v>
      </c>
      <c r="Q132" s="303" t="e">
        <f t="shared" ref="Q132" si="141">+I133/I132</f>
        <v>#DIV/0!</v>
      </c>
      <c r="R132" s="304" t="e">
        <f t="shared" ref="R132" si="142">+(P132*P132)/Q132</f>
        <v>#DIV/0!</v>
      </c>
      <c r="T132" s="35"/>
      <c r="V132" s="36"/>
      <c r="X132" s="37"/>
      <c r="Y132" s="38"/>
      <c r="Z132" s="39"/>
    </row>
    <row r="133" spans="2:26" s="33" customFormat="1" ht="15.2" hidden="1" customHeight="1">
      <c r="B133" s="308"/>
      <c r="C133" s="298"/>
      <c r="D133" s="169"/>
      <c r="E133" s="21" t="s">
        <v>2</v>
      </c>
      <c r="F133" s="168"/>
      <c r="G133" s="30"/>
      <c r="H133" s="21" t="s">
        <v>33</v>
      </c>
      <c r="I133" s="31">
        <f t="shared" si="133"/>
        <v>0</v>
      </c>
      <c r="J133" s="31"/>
      <c r="K133" s="31"/>
      <c r="L133" s="31"/>
      <c r="M133" s="31"/>
      <c r="N133" s="131">
        <v>45293</v>
      </c>
      <c r="O133" s="131">
        <v>45657</v>
      </c>
      <c r="P133" s="303"/>
      <c r="Q133" s="303"/>
      <c r="R133" s="304"/>
      <c r="T133" s="35"/>
      <c r="V133" s="36"/>
      <c r="X133" s="37"/>
      <c r="Y133" s="38"/>
      <c r="Z133" s="39"/>
    </row>
    <row r="134" spans="2:26" s="33" customFormat="1" ht="15.2" hidden="1" customHeight="1">
      <c r="B134" s="308"/>
      <c r="C134" s="298"/>
      <c r="D134" s="169" t="s">
        <v>263</v>
      </c>
      <c r="E134" s="21" t="s">
        <v>3</v>
      </c>
      <c r="F134" s="168"/>
      <c r="G134" s="30"/>
      <c r="H134" s="21" t="s">
        <v>3</v>
      </c>
      <c r="I134" s="31">
        <f t="shared" si="133"/>
        <v>0</v>
      </c>
      <c r="J134" s="31"/>
      <c r="K134" s="31"/>
      <c r="L134" s="31"/>
      <c r="M134" s="31"/>
      <c r="N134" s="131">
        <v>45293</v>
      </c>
      <c r="O134" s="131">
        <v>45657</v>
      </c>
      <c r="P134" s="303" t="e">
        <f t="shared" ref="P134" si="143">+G135/G134</f>
        <v>#DIV/0!</v>
      </c>
      <c r="Q134" s="303" t="e">
        <f t="shared" ref="Q134" si="144">+I135/I134</f>
        <v>#DIV/0!</v>
      </c>
      <c r="R134" s="304" t="e">
        <f t="shared" ref="R134" si="145">+(P134*P134)/Q134</f>
        <v>#DIV/0!</v>
      </c>
      <c r="T134" s="35"/>
      <c r="V134" s="36"/>
      <c r="X134" s="37"/>
      <c r="Y134" s="38"/>
      <c r="Z134" s="39"/>
    </row>
    <row r="135" spans="2:26" s="33" customFormat="1" ht="15.2" hidden="1" customHeight="1">
      <c r="B135" s="308"/>
      <c r="C135" s="298"/>
      <c r="D135" s="169"/>
      <c r="E135" s="21" t="s">
        <v>2</v>
      </c>
      <c r="F135" s="168"/>
      <c r="G135" s="30"/>
      <c r="H135" s="21" t="s">
        <v>33</v>
      </c>
      <c r="I135" s="31">
        <f t="shared" si="133"/>
        <v>0</v>
      </c>
      <c r="J135" s="31"/>
      <c r="K135" s="31"/>
      <c r="L135" s="31"/>
      <c r="M135" s="31"/>
      <c r="N135" s="131">
        <v>45293</v>
      </c>
      <c r="O135" s="131">
        <v>45657</v>
      </c>
      <c r="P135" s="303"/>
      <c r="Q135" s="303"/>
      <c r="R135" s="304"/>
      <c r="T135" s="35"/>
      <c r="V135" s="36"/>
      <c r="X135" s="37"/>
      <c r="Y135" s="38"/>
      <c r="Z135" s="39"/>
    </row>
    <row r="136" spans="2:26" s="33" customFormat="1" ht="15.2" hidden="1" customHeight="1">
      <c r="B136" s="308"/>
      <c r="C136" s="298"/>
      <c r="D136" s="169" t="s">
        <v>264</v>
      </c>
      <c r="E136" s="21" t="s">
        <v>3</v>
      </c>
      <c r="F136" s="168"/>
      <c r="G136" s="30"/>
      <c r="H136" s="21" t="s">
        <v>3</v>
      </c>
      <c r="I136" s="31">
        <f t="shared" si="133"/>
        <v>0</v>
      </c>
      <c r="J136" s="31"/>
      <c r="K136" s="31"/>
      <c r="L136" s="31"/>
      <c r="M136" s="31"/>
      <c r="N136" s="131">
        <v>45293</v>
      </c>
      <c r="O136" s="131">
        <v>45657</v>
      </c>
      <c r="P136" s="303" t="e">
        <f t="shared" ref="P136" si="146">+G137/G136</f>
        <v>#DIV/0!</v>
      </c>
      <c r="Q136" s="303" t="e">
        <f t="shared" ref="Q136" si="147">+I137/I136</f>
        <v>#DIV/0!</v>
      </c>
      <c r="R136" s="304" t="e">
        <f t="shared" ref="R136" si="148">+(P136*P136)/Q136</f>
        <v>#DIV/0!</v>
      </c>
      <c r="T136" s="35"/>
      <c r="V136" s="36"/>
      <c r="X136" s="37"/>
      <c r="Y136" s="38"/>
      <c r="Z136" s="39"/>
    </row>
    <row r="137" spans="2:26" s="33" customFormat="1" ht="15.2" hidden="1" customHeight="1">
      <c r="B137" s="308"/>
      <c r="C137" s="298"/>
      <c r="D137" s="169"/>
      <c r="E137" s="21" t="s">
        <v>2</v>
      </c>
      <c r="F137" s="168"/>
      <c r="G137" s="30"/>
      <c r="H137" s="21" t="s">
        <v>33</v>
      </c>
      <c r="I137" s="31">
        <f t="shared" si="133"/>
        <v>0</v>
      </c>
      <c r="J137" s="31"/>
      <c r="K137" s="31"/>
      <c r="L137" s="31"/>
      <c r="M137" s="31"/>
      <c r="N137" s="131">
        <v>45293</v>
      </c>
      <c r="O137" s="131">
        <v>45657</v>
      </c>
      <c r="P137" s="303"/>
      <c r="Q137" s="303"/>
      <c r="R137" s="304"/>
      <c r="T137" s="35"/>
      <c r="V137" s="36"/>
      <c r="X137" s="37"/>
      <c r="Y137" s="38"/>
      <c r="Z137" s="39"/>
    </row>
    <row r="138" spans="2:26" s="33" customFormat="1" ht="15.2" hidden="1" customHeight="1">
      <c r="B138" s="308"/>
      <c r="C138" s="298"/>
      <c r="D138" s="169" t="s">
        <v>265</v>
      </c>
      <c r="E138" s="21" t="s">
        <v>3</v>
      </c>
      <c r="F138" s="168"/>
      <c r="G138" s="30"/>
      <c r="H138" s="21" t="s">
        <v>3</v>
      </c>
      <c r="I138" s="31">
        <f t="shared" si="133"/>
        <v>0</v>
      </c>
      <c r="J138" s="31"/>
      <c r="K138" s="31"/>
      <c r="L138" s="31"/>
      <c r="M138" s="31"/>
      <c r="N138" s="131">
        <v>45293</v>
      </c>
      <c r="O138" s="131">
        <v>45657</v>
      </c>
      <c r="P138" s="303" t="e">
        <f t="shared" ref="P138" si="149">+G139/G138</f>
        <v>#DIV/0!</v>
      </c>
      <c r="Q138" s="303" t="e">
        <f t="shared" ref="Q138" si="150">+I139/I138</f>
        <v>#DIV/0!</v>
      </c>
      <c r="R138" s="304" t="e">
        <f t="shared" ref="R138" si="151">+(P138*P138)/Q138</f>
        <v>#DIV/0!</v>
      </c>
      <c r="T138" s="35"/>
      <c r="V138" s="36"/>
      <c r="X138" s="37"/>
      <c r="Y138" s="38"/>
      <c r="Z138" s="39"/>
    </row>
    <row r="139" spans="2:26" s="33" customFormat="1" ht="15.2" hidden="1" customHeight="1">
      <c r="B139" s="308"/>
      <c r="C139" s="298"/>
      <c r="D139" s="169"/>
      <c r="E139" s="21" t="s">
        <v>2</v>
      </c>
      <c r="F139" s="168"/>
      <c r="G139" s="30"/>
      <c r="H139" s="21" t="s">
        <v>33</v>
      </c>
      <c r="I139" s="31">
        <f t="shared" si="133"/>
        <v>0</v>
      </c>
      <c r="J139" s="31"/>
      <c r="K139" s="31"/>
      <c r="L139" s="31"/>
      <c r="M139" s="31"/>
      <c r="N139" s="131">
        <v>45293</v>
      </c>
      <c r="O139" s="131">
        <v>45657</v>
      </c>
      <c r="P139" s="303"/>
      <c r="Q139" s="303"/>
      <c r="R139" s="304"/>
      <c r="T139" s="35"/>
      <c r="V139" s="36"/>
      <c r="X139" s="37"/>
      <c r="Y139" s="38"/>
      <c r="Z139" s="39"/>
    </row>
    <row r="140" spans="2:26" s="33" customFormat="1" ht="15.2" hidden="1" customHeight="1">
      <c r="B140" s="308" t="s">
        <v>266</v>
      </c>
      <c r="C140" s="297" t="s">
        <v>397</v>
      </c>
      <c r="D140" s="169" t="s">
        <v>267</v>
      </c>
      <c r="E140" s="21" t="s">
        <v>3</v>
      </c>
      <c r="F140" s="168" t="s">
        <v>316</v>
      </c>
      <c r="G140" s="30"/>
      <c r="H140" s="21" t="s">
        <v>3</v>
      </c>
      <c r="I140" s="31">
        <f t="shared" si="133"/>
        <v>0</v>
      </c>
      <c r="J140" s="31"/>
      <c r="K140" s="31"/>
      <c r="L140" s="31"/>
      <c r="M140" s="31"/>
      <c r="N140" s="131">
        <v>45293</v>
      </c>
      <c r="O140" s="131">
        <v>45657</v>
      </c>
      <c r="P140" s="303" t="e">
        <f t="shared" ref="P140" si="152">+G141/G140</f>
        <v>#DIV/0!</v>
      </c>
      <c r="Q140" s="303" t="e">
        <f t="shared" ref="Q140" si="153">+I141/I140</f>
        <v>#DIV/0!</v>
      </c>
      <c r="R140" s="304" t="e">
        <f t="shared" ref="R140" si="154">+(P140*P140)/Q140</f>
        <v>#DIV/0!</v>
      </c>
      <c r="T140" s="35"/>
      <c r="V140" s="36"/>
      <c r="X140" s="37"/>
      <c r="Y140" s="38"/>
      <c r="Z140" s="39"/>
    </row>
    <row r="141" spans="2:26" s="33" customFormat="1" ht="15.2" hidden="1" customHeight="1">
      <c r="B141" s="308"/>
      <c r="C141" s="298"/>
      <c r="D141" s="169"/>
      <c r="E141" s="21" t="s">
        <v>2</v>
      </c>
      <c r="F141" s="168"/>
      <c r="G141" s="30"/>
      <c r="H141" s="21" t="s">
        <v>33</v>
      </c>
      <c r="I141" s="31">
        <f t="shared" si="133"/>
        <v>0</v>
      </c>
      <c r="J141" s="31"/>
      <c r="K141" s="31"/>
      <c r="L141" s="31"/>
      <c r="M141" s="31"/>
      <c r="N141" s="131">
        <v>45293</v>
      </c>
      <c r="O141" s="131">
        <v>45657</v>
      </c>
      <c r="P141" s="303"/>
      <c r="Q141" s="303"/>
      <c r="R141" s="304"/>
      <c r="T141" s="35"/>
      <c r="V141" s="36"/>
      <c r="X141" s="37"/>
      <c r="Y141" s="38"/>
      <c r="Z141" s="39"/>
    </row>
    <row r="142" spans="2:26" s="33" customFormat="1" ht="15.2" hidden="1" customHeight="1">
      <c r="B142" s="308"/>
      <c r="C142" s="298"/>
      <c r="D142" s="169" t="s">
        <v>268</v>
      </c>
      <c r="E142" s="21" t="s">
        <v>3</v>
      </c>
      <c r="F142" s="168"/>
      <c r="G142" s="30"/>
      <c r="H142" s="21" t="s">
        <v>3</v>
      </c>
      <c r="I142" s="31">
        <f t="shared" si="133"/>
        <v>0</v>
      </c>
      <c r="J142" s="31"/>
      <c r="K142" s="31"/>
      <c r="L142" s="31"/>
      <c r="M142" s="31"/>
      <c r="N142" s="131">
        <v>45293</v>
      </c>
      <c r="O142" s="131">
        <v>45657</v>
      </c>
      <c r="P142" s="303" t="e">
        <f t="shared" ref="P142" si="155">+G143/G142</f>
        <v>#DIV/0!</v>
      </c>
      <c r="Q142" s="303" t="e">
        <f t="shared" ref="Q142" si="156">+I143/I142</f>
        <v>#DIV/0!</v>
      </c>
      <c r="R142" s="304" t="e">
        <f t="shared" ref="R142" si="157">+(P142*P142)/Q142</f>
        <v>#DIV/0!</v>
      </c>
      <c r="T142" s="35"/>
      <c r="V142" s="36"/>
      <c r="X142" s="37"/>
      <c r="Y142" s="38"/>
      <c r="Z142" s="39"/>
    </row>
    <row r="143" spans="2:26" s="33" customFormat="1" ht="15.2" hidden="1" customHeight="1">
      <c r="B143" s="308"/>
      <c r="C143" s="298"/>
      <c r="D143" s="169"/>
      <c r="E143" s="21" t="s">
        <v>2</v>
      </c>
      <c r="F143" s="168"/>
      <c r="G143" s="30"/>
      <c r="H143" s="21" t="s">
        <v>33</v>
      </c>
      <c r="I143" s="31">
        <f t="shared" si="133"/>
        <v>0</v>
      </c>
      <c r="J143" s="31"/>
      <c r="K143" s="31"/>
      <c r="L143" s="31"/>
      <c r="M143" s="31"/>
      <c r="N143" s="131">
        <v>45293</v>
      </c>
      <c r="O143" s="131">
        <v>45657</v>
      </c>
      <c r="P143" s="303"/>
      <c r="Q143" s="303"/>
      <c r="R143" s="304"/>
      <c r="T143" s="35"/>
      <c r="V143" s="36"/>
      <c r="X143" s="37"/>
      <c r="Y143" s="38"/>
      <c r="Z143" s="39"/>
    </row>
    <row r="144" spans="2:26" s="33" customFormat="1" ht="15.2" hidden="1" customHeight="1">
      <c r="B144" s="308"/>
      <c r="C144" s="298"/>
      <c r="D144" s="169" t="s">
        <v>269</v>
      </c>
      <c r="E144" s="21" t="s">
        <v>3</v>
      </c>
      <c r="F144" s="168"/>
      <c r="G144" s="30"/>
      <c r="H144" s="21" t="s">
        <v>3</v>
      </c>
      <c r="I144" s="31">
        <f t="shared" si="133"/>
        <v>0</v>
      </c>
      <c r="J144" s="31"/>
      <c r="K144" s="31"/>
      <c r="L144" s="31"/>
      <c r="M144" s="31"/>
      <c r="N144" s="131">
        <v>45293</v>
      </c>
      <c r="O144" s="131">
        <v>45657</v>
      </c>
      <c r="P144" s="303" t="e">
        <f t="shared" ref="P144" si="158">+G145/G144</f>
        <v>#DIV/0!</v>
      </c>
      <c r="Q144" s="303" t="e">
        <f t="shared" ref="Q144" si="159">+I145/I144</f>
        <v>#DIV/0!</v>
      </c>
      <c r="R144" s="304" t="e">
        <f t="shared" ref="R144" si="160">+(P144*P144)/Q144</f>
        <v>#DIV/0!</v>
      </c>
      <c r="T144" s="35"/>
      <c r="V144" s="36"/>
      <c r="X144" s="37"/>
      <c r="Y144" s="38"/>
      <c r="Z144" s="39"/>
    </row>
    <row r="145" spans="2:26" s="33" customFormat="1" ht="15.2" hidden="1" customHeight="1">
      <c r="B145" s="308"/>
      <c r="C145" s="298"/>
      <c r="D145" s="169"/>
      <c r="E145" s="21" t="s">
        <v>2</v>
      </c>
      <c r="F145" s="168"/>
      <c r="G145" s="30"/>
      <c r="H145" s="21" t="s">
        <v>33</v>
      </c>
      <c r="I145" s="31">
        <f t="shared" si="133"/>
        <v>0</v>
      </c>
      <c r="J145" s="31"/>
      <c r="K145" s="31"/>
      <c r="L145" s="31"/>
      <c r="M145" s="31"/>
      <c r="N145" s="131">
        <v>45293</v>
      </c>
      <c r="O145" s="131">
        <v>45657</v>
      </c>
      <c r="P145" s="303"/>
      <c r="Q145" s="303"/>
      <c r="R145" s="304"/>
      <c r="T145" s="35"/>
      <c r="V145" s="36"/>
      <c r="X145" s="37"/>
      <c r="Y145" s="38"/>
      <c r="Z145" s="39"/>
    </row>
    <row r="146" spans="2:26" s="33" customFormat="1" ht="15.2" hidden="1" customHeight="1">
      <c r="B146" s="308"/>
      <c r="C146" s="298"/>
      <c r="D146" s="169" t="s">
        <v>270</v>
      </c>
      <c r="E146" s="21" t="s">
        <v>3</v>
      </c>
      <c r="F146" s="168"/>
      <c r="G146" s="30"/>
      <c r="H146" s="21" t="s">
        <v>3</v>
      </c>
      <c r="I146" s="31">
        <f t="shared" si="133"/>
        <v>0</v>
      </c>
      <c r="J146" s="31"/>
      <c r="K146" s="31"/>
      <c r="L146" s="31"/>
      <c r="M146" s="31"/>
      <c r="N146" s="131">
        <v>45293</v>
      </c>
      <c r="O146" s="131">
        <v>45657</v>
      </c>
      <c r="P146" s="303" t="e">
        <f t="shared" ref="P146" si="161">+G147/G146</f>
        <v>#DIV/0!</v>
      </c>
      <c r="Q146" s="303" t="e">
        <f t="shared" ref="Q146" si="162">+I147/I146</f>
        <v>#DIV/0!</v>
      </c>
      <c r="R146" s="304" t="e">
        <f t="shared" ref="R146" si="163">+(P146*P146)/Q146</f>
        <v>#DIV/0!</v>
      </c>
      <c r="T146" s="35"/>
      <c r="V146" s="36"/>
      <c r="X146" s="37"/>
      <c r="Y146" s="38"/>
      <c r="Z146" s="39"/>
    </row>
    <row r="147" spans="2:26" s="33" customFormat="1" ht="15.2" hidden="1" customHeight="1">
      <c r="B147" s="308"/>
      <c r="C147" s="298"/>
      <c r="D147" s="169"/>
      <c r="E147" s="21" t="s">
        <v>2</v>
      </c>
      <c r="F147" s="168"/>
      <c r="G147" s="30"/>
      <c r="H147" s="21" t="s">
        <v>33</v>
      </c>
      <c r="I147" s="31">
        <f t="shared" si="133"/>
        <v>0</v>
      </c>
      <c r="J147" s="31"/>
      <c r="K147" s="31"/>
      <c r="L147" s="31"/>
      <c r="M147" s="31"/>
      <c r="N147" s="131">
        <v>45293</v>
      </c>
      <c r="O147" s="131">
        <v>45657</v>
      </c>
      <c r="P147" s="303"/>
      <c r="Q147" s="303"/>
      <c r="R147" s="304"/>
      <c r="T147" s="35"/>
      <c r="V147" s="36"/>
      <c r="X147" s="37"/>
      <c r="Y147" s="38"/>
      <c r="Z147" s="39"/>
    </row>
    <row r="148" spans="2:26" s="33" customFormat="1" ht="15.2" hidden="1" customHeight="1">
      <c r="B148" s="308"/>
      <c r="C148" s="298"/>
      <c r="D148" s="169" t="s">
        <v>271</v>
      </c>
      <c r="E148" s="21" t="s">
        <v>3</v>
      </c>
      <c r="F148" s="168"/>
      <c r="G148" s="30"/>
      <c r="H148" s="21" t="s">
        <v>3</v>
      </c>
      <c r="I148" s="31">
        <f t="shared" si="133"/>
        <v>0</v>
      </c>
      <c r="J148" s="31"/>
      <c r="K148" s="31"/>
      <c r="L148" s="31"/>
      <c r="M148" s="31"/>
      <c r="N148" s="131">
        <v>45293</v>
      </c>
      <c r="O148" s="131">
        <v>45657</v>
      </c>
      <c r="P148" s="303" t="e">
        <f t="shared" ref="P148" si="164">+G149/G148</f>
        <v>#DIV/0!</v>
      </c>
      <c r="Q148" s="303" t="e">
        <f t="shared" ref="Q148" si="165">+I149/I148</f>
        <v>#DIV/0!</v>
      </c>
      <c r="R148" s="304" t="e">
        <f t="shared" ref="R148" si="166">+(P148*P148)/Q148</f>
        <v>#DIV/0!</v>
      </c>
      <c r="T148" s="35"/>
      <c r="V148" s="36"/>
      <c r="X148" s="37"/>
      <c r="Y148" s="38"/>
      <c r="Z148" s="39"/>
    </row>
    <row r="149" spans="2:26" s="33" customFormat="1" ht="15.2" hidden="1" customHeight="1">
      <c r="B149" s="308"/>
      <c r="C149" s="298"/>
      <c r="D149" s="169"/>
      <c r="E149" s="21" t="s">
        <v>2</v>
      </c>
      <c r="F149" s="168"/>
      <c r="G149" s="30"/>
      <c r="H149" s="21" t="s">
        <v>33</v>
      </c>
      <c r="I149" s="31">
        <f t="shared" si="133"/>
        <v>0</v>
      </c>
      <c r="J149" s="31"/>
      <c r="K149" s="31"/>
      <c r="L149" s="31"/>
      <c r="M149" s="31"/>
      <c r="N149" s="131">
        <v>45293</v>
      </c>
      <c r="O149" s="131">
        <v>45657</v>
      </c>
      <c r="P149" s="303"/>
      <c r="Q149" s="303"/>
      <c r="R149" s="304"/>
      <c r="T149" s="35"/>
      <c r="V149" s="36"/>
      <c r="X149" s="37"/>
      <c r="Y149" s="38"/>
      <c r="Z149" s="39"/>
    </row>
    <row r="150" spans="2:26" s="33" customFormat="1" ht="15.2" hidden="1" customHeight="1">
      <c r="B150" s="308"/>
      <c r="C150" s="298"/>
      <c r="D150" s="169" t="s">
        <v>272</v>
      </c>
      <c r="E150" s="21" t="s">
        <v>3</v>
      </c>
      <c r="F150" s="168"/>
      <c r="G150" s="30"/>
      <c r="H150" s="21" t="s">
        <v>3</v>
      </c>
      <c r="I150" s="31">
        <f t="shared" si="133"/>
        <v>0</v>
      </c>
      <c r="J150" s="31"/>
      <c r="K150" s="31"/>
      <c r="L150" s="31"/>
      <c r="M150" s="31"/>
      <c r="N150" s="131">
        <v>45293</v>
      </c>
      <c r="O150" s="131">
        <v>45657</v>
      </c>
      <c r="P150" s="303" t="e">
        <f t="shared" ref="P150" si="167">+G151/G150</f>
        <v>#DIV/0!</v>
      </c>
      <c r="Q150" s="303" t="e">
        <f t="shared" ref="Q150" si="168">+I151/I150</f>
        <v>#DIV/0!</v>
      </c>
      <c r="R150" s="304" t="e">
        <f t="shared" ref="R150" si="169">+(P150*P150)/Q150</f>
        <v>#DIV/0!</v>
      </c>
      <c r="T150" s="35"/>
      <c r="V150" s="36"/>
      <c r="X150" s="37"/>
      <c r="Y150" s="38"/>
      <c r="Z150" s="39"/>
    </row>
    <row r="151" spans="2:26" s="33" customFormat="1" ht="15.2" hidden="1" customHeight="1">
      <c r="B151" s="308"/>
      <c r="C151" s="298"/>
      <c r="D151" s="169"/>
      <c r="E151" s="21" t="s">
        <v>2</v>
      </c>
      <c r="F151" s="168"/>
      <c r="G151" s="30"/>
      <c r="H151" s="21" t="s">
        <v>33</v>
      </c>
      <c r="I151" s="31">
        <f t="shared" si="133"/>
        <v>0</v>
      </c>
      <c r="J151" s="31"/>
      <c r="K151" s="31"/>
      <c r="L151" s="31"/>
      <c r="M151" s="31"/>
      <c r="N151" s="131">
        <v>45293</v>
      </c>
      <c r="O151" s="131">
        <v>45657</v>
      </c>
      <c r="P151" s="303"/>
      <c r="Q151" s="303"/>
      <c r="R151" s="304"/>
      <c r="T151" s="35"/>
      <c r="V151" s="36"/>
      <c r="X151" s="37"/>
      <c r="Y151" s="38"/>
      <c r="Z151" s="39"/>
    </row>
    <row r="152" spans="2:26" s="33" customFormat="1" ht="15.2" hidden="1" customHeight="1">
      <c r="B152" s="308"/>
      <c r="C152" s="298"/>
      <c r="D152" s="169" t="s">
        <v>273</v>
      </c>
      <c r="E152" s="21" t="s">
        <v>3</v>
      </c>
      <c r="F152" s="168"/>
      <c r="G152" s="30"/>
      <c r="H152" s="21" t="s">
        <v>3</v>
      </c>
      <c r="I152" s="31">
        <f t="shared" si="133"/>
        <v>0</v>
      </c>
      <c r="J152" s="31"/>
      <c r="K152" s="31"/>
      <c r="L152" s="31"/>
      <c r="M152" s="31"/>
      <c r="N152" s="131">
        <v>45293</v>
      </c>
      <c r="O152" s="131">
        <v>45657</v>
      </c>
      <c r="P152" s="303" t="e">
        <f t="shared" ref="P152" si="170">+G153/G152</f>
        <v>#DIV/0!</v>
      </c>
      <c r="Q152" s="303" t="e">
        <f t="shared" ref="Q152" si="171">+I153/I152</f>
        <v>#DIV/0!</v>
      </c>
      <c r="R152" s="304" t="e">
        <f t="shared" ref="R152" si="172">+(P152*P152)/Q152</f>
        <v>#DIV/0!</v>
      </c>
      <c r="T152" s="35"/>
      <c r="V152" s="36"/>
      <c r="X152" s="37"/>
      <c r="Y152" s="38"/>
      <c r="Z152" s="39"/>
    </row>
    <row r="153" spans="2:26" s="33" customFormat="1" ht="15.2" hidden="1" customHeight="1">
      <c r="B153" s="308"/>
      <c r="C153" s="298"/>
      <c r="D153" s="169"/>
      <c r="E153" s="21" t="s">
        <v>2</v>
      </c>
      <c r="F153" s="168"/>
      <c r="G153" s="30"/>
      <c r="H153" s="21" t="s">
        <v>33</v>
      </c>
      <c r="I153" s="31">
        <f t="shared" si="133"/>
        <v>0</v>
      </c>
      <c r="J153" s="31"/>
      <c r="K153" s="31"/>
      <c r="L153" s="31"/>
      <c r="M153" s="31"/>
      <c r="N153" s="131">
        <v>45293</v>
      </c>
      <c r="O153" s="131">
        <v>45657</v>
      </c>
      <c r="P153" s="303"/>
      <c r="Q153" s="303"/>
      <c r="R153" s="304"/>
      <c r="T153" s="35"/>
      <c r="V153" s="36"/>
      <c r="X153" s="37"/>
      <c r="Y153" s="38"/>
      <c r="Z153" s="39"/>
    </row>
    <row r="154" spans="2:26" s="33" customFormat="1" ht="15.2" hidden="1" customHeight="1">
      <c r="B154" s="308"/>
      <c r="C154" s="298"/>
      <c r="D154" s="169" t="s">
        <v>274</v>
      </c>
      <c r="E154" s="21" t="s">
        <v>3</v>
      </c>
      <c r="F154" s="168"/>
      <c r="G154" s="30"/>
      <c r="H154" s="21" t="s">
        <v>3</v>
      </c>
      <c r="I154" s="31">
        <f t="shared" si="133"/>
        <v>0</v>
      </c>
      <c r="J154" s="31"/>
      <c r="K154" s="31"/>
      <c r="L154" s="31"/>
      <c r="M154" s="31"/>
      <c r="N154" s="131">
        <v>45293</v>
      </c>
      <c r="O154" s="131">
        <v>45657</v>
      </c>
      <c r="P154" s="303" t="e">
        <f t="shared" ref="P154" si="173">+G155/G154</f>
        <v>#DIV/0!</v>
      </c>
      <c r="Q154" s="303" t="e">
        <f t="shared" ref="Q154" si="174">+I155/I154</f>
        <v>#DIV/0!</v>
      </c>
      <c r="R154" s="304" t="e">
        <f t="shared" ref="R154" si="175">+(P154*P154)/Q154</f>
        <v>#DIV/0!</v>
      </c>
      <c r="T154" s="35"/>
      <c r="V154" s="36"/>
      <c r="X154" s="37"/>
      <c r="Y154" s="38"/>
      <c r="Z154" s="39"/>
    </row>
    <row r="155" spans="2:26" s="33" customFormat="1" ht="15.2" hidden="1" customHeight="1">
      <c r="B155" s="308"/>
      <c r="C155" s="298"/>
      <c r="D155" s="169"/>
      <c r="E155" s="21" t="s">
        <v>2</v>
      </c>
      <c r="F155" s="168"/>
      <c r="G155" s="30"/>
      <c r="H155" s="21" t="s">
        <v>33</v>
      </c>
      <c r="I155" s="31">
        <f t="shared" si="133"/>
        <v>0</v>
      </c>
      <c r="J155" s="31"/>
      <c r="K155" s="31"/>
      <c r="L155" s="31"/>
      <c r="M155" s="31"/>
      <c r="N155" s="131">
        <v>45293</v>
      </c>
      <c r="O155" s="131">
        <v>45657</v>
      </c>
      <c r="P155" s="303"/>
      <c r="Q155" s="303"/>
      <c r="R155" s="304"/>
      <c r="T155" s="35"/>
      <c r="V155" s="36"/>
      <c r="X155" s="37"/>
      <c r="Y155" s="38"/>
      <c r="Z155" s="39"/>
    </row>
    <row r="156" spans="2:26" s="33" customFormat="1" ht="15.2" hidden="1" customHeight="1">
      <c r="B156" s="308"/>
      <c r="C156" s="298"/>
      <c r="D156" s="169" t="s">
        <v>275</v>
      </c>
      <c r="E156" s="21" t="s">
        <v>3</v>
      </c>
      <c r="F156" s="168"/>
      <c r="G156" s="30"/>
      <c r="H156" s="21" t="s">
        <v>3</v>
      </c>
      <c r="I156" s="31">
        <f t="shared" si="133"/>
        <v>0</v>
      </c>
      <c r="J156" s="31"/>
      <c r="K156" s="31"/>
      <c r="L156" s="31"/>
      <c r="M156" s="31"/>
      <c r="N156" s="131">
        <v>45293</v>
      </c>
      <c r="O156" s="131">
        <v>45657</v>
      </c>
      <c r="P156" s="303" t="e">
        <f t="shared" ref="P156" si="176">+G157/G156</f>
        <v>#DIV/0!</v>
      </c>
      <c r="Q156" s="303" t="e">
        <f t="shared" ref="Q156" si="177">+I157/I156</f>
        <v>#DIV/0!</v>
      </c>
      <c r="R156" s="304" t="e">
        <f t="shared" ref="R156" si="178">+(P156*P156)/Q156</f>
        <v>#DIV/0!</v>
      </c>
      <c r="T156" s="35"/>
      <c r="V156" s="36"/>
      <c r="X156" s="37"/>
      <c r="Y156" s="38"/>
      <c r="Z156" s="39"/>
    </row>
    <row r="157" spans="2:26" s="33" customFormat="1" ht="15.2" hidden="1" customHeight="1">
      <c r="B157" s="308"/>
      <c r="C157" s="298"/>
      <c r="D157" s="169"/>
      <c r="E157" s="21" t="s">
        <v>2</v>
      </c>
      <c r="F157" s="168"/>
      <c r="G157" s="30"/>
      <c r="H157" s="21" t="s">
        <v>33</v>
      </c>
      <c r="I157" s="31">
        <f t="shared" si="133"/>
        <v>0</v>
      </c>
      <c r="J157" s="31"/>
      <c r="K157" s="31"/>
      <c r="L157" s="31"/>
      <c r="M157" s="31"/>
      <c r="N157" s="131">
        <v>45293</v>
      </c>
      <c r="O157" s="131">
        <v>45657</v>
      </c>
      <c r="P157" s="303"/>
      <c r="Q157" s="303"/>
      <c r="R157" s="304"/>
      <c r="T157" s="35"/>
      <c r="V157" s="36"/>
      <c r="X157" s="37"/>
      <c r="Y157" s="38"/>
      <c r="Z157" s="39"/>
    </row>
    <row r="158" spans="2:26" s="33" customFormat="1" ht="15.2" hidden="1" customHeight="1">
      <c r="B158" s="308" t="s">
        <v>276</v>
      </c>
      <c r="C158" s="297" t="s">
        <v>398</v>
      </c>
      <c r="D158" s="169" t="s">
        <v>277</v>
      </c>
      <c r="E158" s="21" t="s">
        <v>3</v>
      </c>
      <c r="F158" s="168" t="s">
        <v>316</v>
      </c>
      <c r="G158" s="30"/>
      <c r="H158" s="21" t="s">
        <v>3</v>
      </c>
      <c r="I158" s="31">
        <f t="shared" si="133"/>
        <v>0</v>
      </c>
      <c r="J158" s="31"/>
      <c r="K158" s="31"/>
      <c r="L158" s="31"/>
      <c r="M158" s="31"/>
      <c r="N158" s="131">
        <v>45293</v>
      </c>
      <c r="O158" s="131">
        <v>45657</v>
      </c>
      <c r="P158" s="303" t="e">
        <f t="shared" ref="P158" si="179">+G159/G158</f>
        <v>#DIV/0!</v>
      </c>
      <c r="Q158" s="303" t="e">
        <f t="shared" ref="Q158" si="180">+I159/I158</f>
        <v>#DIV/0!</v>
      </c>
      <c r="R158" s="304" t="e">
        <f t="shared" ref="R158" si="181">+(P158*P158)/Q158</f>
        <v>#DIV/0!</v>
      </c>
      <c r="T158" s="35"/>
      <c r="V158" s="36"/>
      <c r="X158" s="37"/>
      <c r="Y158" s="38"/>
      <c r="Z158" s="39"/>
    </row>
    <row r="159" spans="2:26" s="33" customFormat="1" ht="15.2" hidden="1" customHeight="1">
      <c r="B159" s="308"/>
      <c r="C159" s="298"/>
      <c r="D159" s="169"/>
      <c r="E159" s="21" t="s">
        <v>2</v>
      </c>
      <c r="F159" s="168"/>
      <c r="G159" s="30"/>
      <c r="H159" s="21" t="s">
        <v>33</v>
      </c>
      <c r="I159" s="31">
        <f t="shared" si="133"/>
        <v>0</v>
      </c>
      <c r="J159" s="31"/>
      <c r="K159" s="31"/>
      <c r="L159" s="31"/>
      <c r="M159" s="31"/>
      <c r="N159" s="131">
        <v>45293</v>
      </c>
      <c r="O159" s="131">
        <v>45657</v>
      </c>
      <c r="P159" s="303"/>
      <c r="Q159" s="303"/>
      <c r="R159" s="304"/>
      <c r="T159" s="35"/>
      <c r="V159" s="36"/>
      <c r="X159" s="37"/>
      <c r="Y159" s="38"/>
      <c r="Z159" s="39"/>
    </row>
    <row r="160" spans="2:26" s="33" customFormat="1" ht="15.2" hidden="1" customHeight="1">
      <c r="B160" s="308"/>
      <c r="C160" s="298"/>
      <c r="D160" s="169" t="s">
        <v>278</v>
      </c>
      <c r="E160" s="21" t="s">
        <v>3</v>
      </c>
      <c r="F160" s="168"/>
      <c r="G160" s="30"/>
      <c r="H160" s="21" t="s">
        <v>3</v>
      </c>
      <c r="I160" s="31">
        <f t="shared" si="133"/>
        <v>0</v>
      </c>
      <c r="J160" s="31"/>
      <c r="K160" s="31"/>
      <c r="L160" s="31"/>
      <c r="M160" s="31"/>
      <c r="N160" s="131">
        <v>45293</v>
      </c>
      <c r="O160" s="131">
        <v>45657</v>
      </c>
      <c r="P160" s="303" t="e">
        <f t="shared" ref="P160" si="182">+G161/G160</f>
        <v>#DIV/0!</v>
      </c>
      <c r="Q160" s="303" t="e">
        <f t="shared" ref="Q160" si="183">+I161/I160</f>
        <v>#DIV/0!</v>
      </c>
      <c r="R160" s="304" t="e">
        <f t="shared" ref="R160" si="184">+(P160*P160)/Q160</f>
        <v>#DIV/0!</v>
      </c>
      <c r="T160" s="35"/>
      <c r="V160" s="36"/>
      <c r="X160" s="37"/>
      <c r="Y160" s="38"/>
      <c r="Z160" s="39"/>
    </row>
    <row r="161" spans="2:26" s="33" customFormat="1" ht="15.2" hidden="1" customHeight="1">
      <c r="B161" s="308"/>
      <c r="C161" s="298"/>
      <c r="D161" s="169"/>
      <c r="E161" s="21" t="s">
        <v>2</v>
      </c>
      <c r="F161" s="168"/>
      <c r="G161" s="30"/>
      <c r="H161" s="21" t="s">
        <v>33</v>
      </c>
      <c r="I161" s="31">
        <f t="shared" si="133"/>
        <v>0</v>
      </c>
      <c r="J161" s="31"/>
      <c r="K161" s="31"/>
      <c r="L161" s="31"/>
      <c r="M161" s="31"/>
      <c r="N161" s="131">
        <v>45293</v>
      </c>
      <c r="O161" s="131">
        <v>45657</v>
      </c>
      <c r="P161" s="303"/>
      <c r="Q161" s="303"/>
      <c r="R161" s="304"/>
      <c r="T161" s="35"/>
      <c r="V161" s="36"/>
      <c r="X161" s="37"/>
      <c r="Y161" s="38"/>
      <c r="Z161" s="39"/>
    </row>
    <row r="162" spans="2:26" s="33" customFormat="1" ht="15.2" hidden="1" customHeight="1">
      <c r="B162" s="308"/>
      <c r="C162" s="298"/>
      <c r="D162" s="169" t="s">
        <v>279</v>
      </c>
      <c r="E162" s="21" t="s">
        <v>3</v>
      </c>
      <c r="F162" s="168"/>
      <c r="G162" s="30"/>
      <c r="H162" s="21" t="s">
        <v>3</v>
      </c>
      <c r="I162" s="31">
        <f t="shared" si="133"/>
        <v>0</v>
      </c>
      <c r="J162" s="31"/>
      <c r="K162" s="31"/>
      <c r="L162" s="31"/>
      <c r="M162" s="31"/>
      <c r="N162" s="131">
        <v>45293</v>
      </c>
      <c r="O162" s="131">
        <v>45657</v>
      </c>
      <c r="P162" s="303" t="e">
        <f t="shared" ref="P162" si="185">+G163/G162</f>
        <v>#DIV/0!</v>
      </c>
      <c r="Q162" s="303" t="e">
        <f t="shared" ref="Q162" si="186">+I163/I162</f>
        <v>#DIV/0!</v>
      </c>
      <c r="R162" s="304" t="e">
        <f t="shared" ref="R162" si="187">+(P162*P162)/Q162</f>
        <v>#DIV/0!</v>
      </c>
      <c r="T162" s="35"/>
      <c r="V162" s="36"/>
      <c r="X162" s="37"/>
      <c r="Y162" s="38"/>
      <c r="Z162" s="39"/>
    </row>
    <row r="163" spans="2:26" s="33" customFormat="1" ht="15.2" hidden="1" customHeight="1">
      <c r="B163" s="308"/>
      <c r="C163" s="298"/>
      <c r="D163" s="169"/>
      <c r="E163" s="21" t="s">
        <v>2</v>
      </c>
      <c r="F163" s="168"/>
      <c r="G163" s="30"/>
      <c r="H163" s="21" t="s">
        <v>33</v>
      </c>
      <c r="I163" s="31">
        <f t="shared" si="133"/>
        <v>0</v>
      </c>
      <c r="J163" s="31"/>
      <c r="K163" s="31"/>
      <c r="L163" s="31"/>
      <c r="M163" s="31"/>
      <c r="N163" s="131">
        <v>45293</v>
      </c>
      <c r="O163" s="131">
        <v>45657</v>
      </c>
      <c r="P163" s="303"/>
      <c r="Q163" s="303"/>
      <c r="R163" s="304"/>
      <c r="T163" s="35"/>
      <c r="V163" s="36"/>
      <c r="X163" s="37"/>
      <c r="Y163" s="38"/>
      <c r="Z163" s="39"/>
    </row>
    <row r="164" spans="2:26" s="33" customFormat="1" ht="15.2" hidden="1" customHeight="1">
      <c r="B164" s="308"/>
      <c r="C164" s="298"/>
      <c r="D164" s="169" t="s">
        <v>280</v>
      </c>
      <c r="E164" s="21" t="s">
        <v>3</v>
      </c>
      <c r="F164" s="168"/>
      <c r="G164" s="30"/>
      <c r="H164" s="21" t="s">
        <v>3</v>
      </c>
      <c r="I164" s="31">
        <f t="shared" si="133"/>
        <v>0</v>
      </c>
      <c r="J164" s="31"/>
      <c r="K164" s="31"/>
      <c r="L164" s="31"/>
      <c r="M164" s="31"/>
      <c r="N164" s="131">
        <v>45293</v>
      </c>
      <c r="O164" s="131">
        <v>45657</v>
      </c>
      <c r="P164" s="303" t="e">
        <f t="shared" ref="P164" si="188">+G165/G164</f>
        <v>#DIV/0!</v>
      </c>
      <c r="Q164" s="303" t="e">
        <f t="shared" ref="Q164" si="189">+I165/I164</f>
        <v>#DIV/0!</v>
      </c>
      <c r="R164" s="304" t="e">
        <f t="shared" ref="R164" si="190">+(P164*P164)/Q164</f>
        <v>#DIV/0!</v>
      </c>
      <c r="T164" s="35"/>
      <c r="V164" s="36"/>
      <c r="X164" s="37"/>
      <c r="Y164" s="38"/>
      <c r="Z164" s="39"/>
    </row>
    <row r="165" spans="2:26" s="33" customFormat="1" ht="15.2" hidden="1" customHeight="1">
      <c r="B165" s="308"/>
      <c r="C165" s="298"/>
      <c r="D165" s="169"/>
      <c r="E165" s="21" t="s">
        <v>2</v>
      </c>
      <c r="F165" s="168"/>
      <c r="G165" s="30"/>
      <c r="H165" s="21" t="s">
        <v>33</v>
      </c>
      <c r="I165" s="31">
        <f t="shared" si="133"/>
        <v>0</v>
      </c>
      <c r="J165" s="31"/>
      <c r="K165" s="31"/>
      <c r="L165" s="31"/>
      <c r="M165" s="31"/>
      <c r="N165" s="131">
        <v>45293</v>
      </c>
      <c r="O165" s="131">
        <v>45657</v>
      </c>
      <c r="P165" s="303"/>
      <c r="Q165" s="303"/>
      <c r="R165" s="304"/>
      <c r="T165" s="35"/>
      <c r="V165" s="36"/>
      <c r="X165" s="37"/>
      <c r="Y165" s="38"/>
      <c r="Z165" s="39"/>
    </row>
    <row r="166" spans="2:26" s="33" customFormat="1" ht="15.2" hidden="1" customHeight="1">
      <c r="B166" s="308"/>
      <c r="C166" s="298"/>
      <c r="D166" s="169" t="s">
        <v>281</v>
      </c>
      <c r="E166" s="21" t="s">
        <v>3</v>
      </c>
      <c r="F166" s="168"/>
      <c r="G166" s="30"/>
      <c r="H166" s="21" t="s">
        <v>3</v>
      </c>
      <c r="I166" s="31">
        <f t="shared" si="133"/>
        <v>0</v>
      </c>
      <c r="J166" s="31"/>
      <c r="K166" s="31"/>
      <c r="L166" s="31"/>
      <c r="M166" s="31"/>
      <c r="N166" s="131">
        <v>45293</v>
      </c>
      <c r="O166" s="131">
        <v>45657</v>
      </c>
      <c r="P166" s="303" t="e">
        <f t="shared" ref="P166" si="191">+G167/G166</f>
        <v>#DIV/0!</v>
      </c>
      <c r="Q166" s="303" t="e">
        <f t="shared" ref="Q166" si="192">+I167/I166</f>
        <v>#DIV/0!</v>
      </c>
      <c r="R166" s="304" t="e">
        <f t="shared" ref="R166" si="193">+(P166*P166)/Q166</f>
        <v>#DIV/0!</v>
      </c>
      <c r="T166" s="35"/>
      <c r="V166" s="36"/>
      <c r="X166" s="37"/>
      <c r="Y166" s="38"/>
      <c r="Z166" s="39"/>
    </row>
    <row r="167" spans="2:26" s="33" customFormat="1" ht="15.2" hidden="1" customHeight="1">
      <c r="B167" s="308"/>
      <c r="C167" s="298"/>
      <c r="D167" s="169"/>
      <c r="E167" s="21" t="s">
        <v>2</v>
      </c>
      <c r="F167" s="168"/>
      <c r="G167" s="30"/>
      <c r="H167" s="21" t="s">
        <v>33</v>
      </c>
      <c r="I167" s="31">
        <f t="shared" si="133"/>
        <v>0</v>
      </c>
      <c r="J167" s="31"/>
      <c r="K167" s="31"/>
      <c r="L167" s="31"/>
      <c r="M167" s="31"/>
      <c r="N167" s="131">
        <v>45293</v>
      </c>
      <c r="O167" s="131">
        <v>45657</v>
      </c>
      <c r="P167" s="303"/>
      <c r="Q167" s="303"/>
      <c r="R167" s="304"/>
      <c r="T167" s="35"/>
      <c r="V167" s="36"/>
      <c r="X167" s="37"/>
      <c r="Y167" s="38"/>
      <c r="Z167" s="39"/>
    </row>
    <row r="168" spans="2:26" s="33" customFormat="1" ht="15.2" hidden="1" customHeight="1">
      <c r="B168" s="308"/>
      <c r="C168" s="298"/>
      <c r="D168" s="169" t="s">
        <v>282</v>
      </c>
      <c r="E168" s="21" t="s">
        <v>3</v>
      </c>
      <c r="F168" s="168"/>
      <c r="G168" s="30"/>
      <c r="H168" s="21" t="s">
        <v>3</v>
      </c>
      <c r="I168" s="31">
        <f t="shared" si="133"/>
        <v>0</v>
      </c>
      <c r="J168" s="31"/>
      <c r="K168" s="31"/>
      <c r="L168" s="31"/>
      <c r="M168" s="31"/>
      <c r="N168" s="131">
        <v>45293</v>
      </c>
      <c r="O168" s="131">
        <v>45657</v>
      </c>
      <c r="P168" s="303" t="e">
        <f t="shared" ref="P168" si="194">+G169/G168</f>
        <v>#DIV/0!</v>
      </c>
      <c r="Q168" s="303" t="e">
        <f t="shared" ref="Q168" si="195">+I169/I168</f>
        <v>#DIV/0!</v>
      </c>
      <c r="R168" s="304" t="e">
        <f t="shared" ref="R168" si="196">+(P168*P168)/Q168</f>
        <v>#DIV/0!</v>
      </c>
      <c r="T168" s="35"/>
      <c r="V168" s="36"/>
      <c r="X168" s="37"/>
      <c r="Y168" s="38"/>
      <c r="Z168" s="39"/>
    </row>
    <row r="169" spans="2:26" s="33" customFormat="1" ht="15.2" hidden="1" customHeight="1">
      <c r="B169" s="308"/>
      <c r="C169" s="298"/>
      <c r="D169" s="169"/>
      <c r="E169" s="21" t="s">
        <v>2</v>
      </c>
      <c r="F169" s="168"/>
      <c r="G169" s="30"/>
      <c r="H169" s="21" t="s">
        <v>33</v>
      </c>
      <c r="I169" s="31">
        <f t="shared" si="133"/>
        <v>0</v>
      </c>
      <c r="J169" s="31"/>
      <c r="K169" s="31"/>
      <c r="L169" s="31"/>
      <c r="M169" s="31"/>
      <c r="N169" s="131">
        <v>45293</v>
      </c>
      <c r="O169" s="131">
        <v>45657</v>
      </c>
      <c r="P169" s="303"/>
      <c r="Q169" s="303"/>
      <c r="R169" s="304"/>
      <c r="T169" s="35"/>
      <c r="V169" s="36"/>
      <c r="X169" s="37"/>
      <c r="Y169" s="38"/>
      <c r="Z169" s="39"/>
    </row>
    <row r="170" spans="2:26" s="33" customFormat="1" ht="15.2" hidden="1" customHeight="1">
      <c r="B170" s="308"/>
      <c r="C170" s="298"/>
      <c r="D170" s="169" t="s">
        <v>283</v>
      </c>
      <c r="E170" s="21" t="s">
        <v>3</v>
      </c>
      <c r="F170" s="168"/>
      <c r="G170" s="30"/>
      <c r="H170" s="21" t="s">
        <v>3</v>
      </c>
      <c r="I170" s="31">
        <f t="shared" si="133"/>
        <v>0</v>
      </c>
      <c r="J170" s="31"/>
      <c r="K170" s="31"/>
      <c r="L170" s="31"/>
      <c r="M170" s="31"/>
      <c r="N170" s="131">
        <v>45293</v>
      </c>
      <c r="O170" s="131">
        <v>45657</v>
      </c>
      <c r="P170" s="303" t="e">
        <f t="shared" ref="P170" si="197">+G171/G170</f>
        <v>#DIV/0!</v>
      </c>
      <c r="Q170" s="303" t="e">
        <f t="shared" ref="Q170" si="198">+I171/I170</f>
        <v>#DIV/0!</v>
      </c>
      <c r="R170" s="304" t="e">
        <f t="shared" ref="R170" si="199">+(P170*P170)/Q170</f>
        <v>#DIV/0!</v>
      </c>
      <c r="T170" s="35"/>
      <c r="V170" s="36"/>
      <c r="X170" s="37"/>
      <c r="Y170" s="38"/>
      <c r="Z170" s="39"/>
    </row>
    <row r="171" spans="2:26" s="33" customFormat="1" ht="15.2" hidden="1" customHeight="1">
      <c r="B171" s="308"/>
      <c r="C171" s="298"/>
      <c r="D171" s="169"/>
      <c r="E171" s="21" t="s">
        <v>2</v>
      </c>
      <c r="F171" s="168"/>
      <c r="G171" s="30"/>
      <c r="H171" s="21" t="s">
        <v>33</v>
      </c>
      <c r="I171" s="31">
        <f t="shared" si="133"/>
        <v>0</v>
      </c>
      <c r="J171" s="31"/>
      <c r="K171" s="31"/>
      <c r="L171" s="31"/>
      <c r="M171" s="31"/>
      <c r="N171" s="131">
        <v>45293</v>
      </c>
      <c r="O171" s="131">
        <v>45657</v>
      </c>
      <c r="P171" s="303"/>
      <c r="Q171" s="303"/>
      <c r="R171" s="304"/>
      <c r="T171" s="35"/>
      <c r="V171" s="36"/>
      <c r="X171" s="37"/>
      <c r="Y171" s="38"/>
      <c r="Z171" s="39"/>
    </row>
    <row r="172" spans="2:26" s="33" customFormat="1" ht="15.2" hidden="1" customHeight="1">
      <c r="B172" s="308"/>
      <c r="C172" s="298"/>
      <c r="D172" s="169" t="s">
        <v>284</v>
      </c>
      <c r="E172" s="21" t="s">
        <v>3</v>
      </c>
      <c r="F172" s="168"/>
      <c r="G172" s="30"/>
      <c r="H172" s="21" t="s">
        <v>3</v>
      </c>
      <c r="I172" s="31">
        <f t="shared" si="133"/>
        <v>0</v>
      </c>
      <c r="J172" s="31"/>
      <c r="K172" s="31"/>
      <c r="L172" s="31"/>
      <c r="M172" s="31"/>
      <c r="N172" s="131">
        <v>45293</v>
      </c>
      <c r="O172" s="131">
        <v>45657</v>
      </c>
      <c r="P172" s="303" t="e">
        <f t="shared" ref="P172" si="200">+G173/G172</f>
        <v>#DIV/0!</v>
      </c>
      <c r="Q172" s="303" t="e">
        <f t="shared" ref="Q172" si="201">+I173/I172</f>
        <v>#DIV/0!</v>
      </c>
      <c r="R172" s="304" t="e">
        <f t="shared" ref="R172" si="202">+(P172*P172)/Q172</f>
        <v>#DIV/0!</v>
      </c>
      <c r="T172" s="35"/>
      <c r="V172" s="36"/>
      <c r="X172" s="37"/>
      <c r="Y172" s="38"/>
      <c r="Z172" s="39"/>
    </row>
    <row r="173" spans="2:26" s="33" customFormat="1" ht="15.2" hidden="1" customHeight="1">
      <c r="B173" s="308"/>
      <c r="C173" s="298"/>
      <c r="D173" s="169"/>
      <c r="E173" s="21" t="s">
        <v>2</v>
      </c>
      <c r="F173" s="168"/>
      <c r="G173" s="30"/>
      <c r="H173" s="21" t="s">
        <v>33</v>
      </c>
      <c r="I173" s="31">
        <f t="shared" si="133"/>
        <v>0</v>
      </c>
      <c r="J173" s="31"/>
      <c r="K173" s="31"/>
      <c r="L173" s="31"/>
      <c r="M173" s="31"/>
      <c r="N173" s="131">
        <v>45293</v>
      </c>
      <c r="O173" s="131">
        <v>45657</v>
      </c>
      <c r="P173" s="303"/>
      <c r="Q173" s="303"/>
      <c r="R173" s="304"/>
      <c r="T173" s="35"/>
      <c r="V173" s="36"/>
      <c r="X173" s="37"/>
      <c r="Y173" s="38"/>
      <c r="Z173" s="39"/>
    </row>
    <row r="174" spans="2:26" s="33" customFormat="1" ht="15.2" customHeight="1">
      <c r="B174" s="308"/>
      <c r="C174" s="298"/>
      <c r="D174" s="169" t="s">
        <v>285</v>
      </c>
      <c r="E174" s="21" t="s">
        <v>3</v>
      </c>
      <c r="F174" s="168" t="s">
        <v>337</v>
      </c>
      <c r="G174" s="30">
        <v>4</v>
      </c>
      <c r="H174" s="21" t="s">
        <v>3</v>
      </c>
      <c r="I174" s="31">
        <f>+J174+K174+L174+M174</f>
        <v>84500000</v>
      </c>
      <c r="J174" s="31"/>
      <c r="K174" s="129">
        <v>84500000</v>
      </c>
      <c r="L174" s="31"/>
      <c r="M174" s="31"/>
      <c r="N174" s="131">
        <v>45293</v>
      </c>
      <c r="O174" s="131">
        <v>45657</v>
      </c>
      <c r="P174" s="303">
        <f t="shared" ref="P174" si="203">+G175/G174</f>
        <v>0</v>
      </c>
      <c r="Q174" s="303">
        <f t="shared" ref="Q174" si="204">+I175/I174</f>
        <v>0</v>
      </c>
      <c r="R174" s="304">
        <v>0</v>
      </c>
      <c r="T174" s="35"/>
      <c r="V174" s="36"/>
      <c r="X174" s="37"/>
      <c r="Y174" s="38"/>
      <c r="Z174" s="39"/>
    </row>
    <row r="175" spans="2:26" s="33" customFormat="1" ht="15.2" customHeight="1">
      <c r="B175" s="308"/>
      <c r="C175" s="298"/>
      <c r="D175" s="169"/>
      <c r="E175" s="21" t="s">
        <v>2</v>
      </c>
      <c r="F175" s="168"/>
      <c r="G175" s="30">
        <v>0</v>
      </c>
      <c r="H175" s="21" t="s">
        <v>33</v>
      </c>
      <c r="I175" s="31">
        <f t="shared" si="133"/>
        <v>0</v>
      </c>
      <c r="J175" s="31"/>
      <c r="K175" s="31">
        <v>0</v>
      </c>
      <c r="L175" s="31"/>
      <c r="M175" s="31"/>
      <c r="N175" s="131">
        <v>45293</v>
      </c>
      <c r="O175" s="131">
        <v>45657</v>
      </c>
      <c r="P175" s="303"/>
      <c r="Q175" s="303"/>
      <c r="R175" s="304"/>
      <c r="T175" s="35"/>
      <c r="V175" s="36"/>
      <c r="X175" s="37"/>
      <c r="Y175" s="38"/>
      <c r="Z175" s="39"/>
    </row>
    <row r="176" spans="2:26" ht="15.2" hidden="1" customHeight="1" thickBot="1">
      <c r="B176" s="308" t="s">
        <v>286</v>
      </c>
      <c r="C176" s="299" t="s">
        <v>399</v>
      </c>
      <c r="D176" s="169" t="s">
        <v>287</v>
      </c>
      <c r="E176" s="23" t="s">
        <v>3</v>
      </c>
      <c r="F176" s="154" t="s">
        <v>316</v>
      </c>
      <c r="G176" s="58"/>
      <c r="H176" s="23" t="s">
        <v>3</v>
      </c>
      <c r="I176" s="31">
        <f t="shared" si="133"/>
        <v>0</v>
      </c>
      <c r="J176" s="31"/>
      <c r="K176" s="31"/>
      <c r="L176" s="31"/>
      <c r="M176" s="31"/>
      <c r="N176" s="130">
        <v>45293</v>
      </c>
      <c r="O176" s="130">
        <v>45657</v>
      </c>
      <c r="P176" s="244" t="e">
        <f t="shared" ref="P176" si="205">+G177/G176</f>
        <v>#DIV/0!</v>
      </c>
      <c r="Q176" s="244" t="e">
        <f t="shared" ref="Q176" si="206">+I177/I176</f>
        <v>#DIV/0!</v>
      </c>
      <c r="R176" s="305" t="e">
        <f t="shared" ref="R176" si="207">+(P176*P176)/Q176</f>
        <v>#DIV/0!</v>
      </c>
      <c r="T176" s="28"/>
      <c r="V176" s="27"/>
      <c r="X176" s="13"/>
      <c r="Y176" s="14"/>
      <c r="Z176" s="15"/>
    </row>
    <row r="177" spans="2:26" ht="15.2" hidden="1" customHeight="1">
      <c r="B177" s="308"/>
      <c r="C177" s="299"/>
      <c r="D177" s="169"/>
      <c r="E177" s="23" t="s">
        <v>2</v>
      </c>
      <c r="F177" s="154"/>
      <c r="G177" s="58"/>
      <c r="H177" s="23" t="s">
        <v>33</v>
      </c>
      <c r="I177" s="31">
        <f t="shared" si="133"/>
        <v>0</v>
      </c>
      <c r="J177" s="31"/>
      <c r="K177" s="31"/>
      <c r="L177" s="31"/>
      <c r="M177" s="31"/>
      <c r="N177" s="130">
        <v>45293</v>
      </c>
      <c r="O177" s="130">
        <v>45657</v>
      </c>
      <c r="P177" s="244"/>
      <c r="Q177" s="244"/>
      <c r="R177" s="305"/>
      <c r="T177" s="28"/>
      <c r="V177" s="27"/>
      <c r="X177" s="13"/>
      <c r="Y177" s="14"/>
      <c r="Z177" s="15"/>
    </row>
    <row r="178" spans="2:26" ht="15.2" hidden="1" customHeight="1">
      <c r="B178" s="308"/>
      <c r="C178" s="299"/>
      <c r="D178" s="169" t="s">
        <v>288</v>
      </c>
      <c r="E178" s="23" t="s">
        <v>3</v>
      </c>
      <c r="F178" s="154"/>
      <c r="G178" s="58"/>
      <c r="H178" s="23" t="s">
        <v>3</v>
      </c>
      <c r="I178" s="31">
        <f t="shared" si="133"/>
        <v>0</v>
      </c>
      <c r="J178" s="31"/>
      <c r="K178" s="31"/>
      <c r="L178" s="31"/>
      <c r="M178" s="31"/>
      <c r="N178" s="130">
        <v>45293</v>
      </c>
      <c r="O178" s="130">
        <v>45657</v>
      </c>
      <c r="P178" s="244" t="e">
        <f t="shared" ref="P178" si="208">+G179/G178</f>
        <v>#DIV/0!</v>
      </c>
      <c r="Q178" s="244" t="e">
        <f t="shared" ref="Q178" si="209">+I179/I178</f>
        <v>#DIV/0!</v>
      </c>
      <c r="R178" s="305" t="e">
        <f t="shared" ref="R178" si="210">+(P178*P178)/Q178</f>
        <v>#DIV/0!</v>
      </c>
      <c r="T178" s="28"/>
      <c r="V178" s="27"/>
      <c r="X178" s="13"/>
      <c r="Y178" s="14"/>
      <c r="Z178" s="15"/>
    </row>
    <row r="179" spans="2:26" ht="15.2" hidden="1" customHeight="1">
      <c r="B179" s="308"/>
      <c r="C179" s="299"/>
      <c r="D179" s="169"/>
      <c r="E179" s="23" t="s">
        <v>2</v>
      </c>
      <c r="F179" s="154"/>
      <c r="G179" s="58"/>
      <c r="H179" s="23" t="s">
        <v>33</v>
      </c>
      <c r="I179" s="31">
        <f t="shared" si="133"/>
        <v>0</v>
      </c>
      <c r="J179" s="31"/>
      <c r="K179" s="31"/>
      <c r="L179" s="31"/>
      <c r="M179" s="31"/>
      <c r="N179" s="130">
        <v>45293</v>
      </c>
      <c r="O179" s="130">
        <v>45657</v>
      </c>
      <c r="P179" s="244"/>
      <c r="Q179" s="244"/>
      <c r="R179" s="305"/>
      <c r="T179" s="28"/>
      <c r="V179" s="27"/>
      <c r="X179" s="13"/>
      <c r="Y179" s="14"/>
      <c r="Z179" s="15"/>
    </row>
    <row r="180" spans="2:26" ht="15.2" hidden="1" customHeight="1">
      <c r="B180" s="308"/>
      <c r="C180" s="299"/>
      <c r="D180" s="169" t="s">
        <v>289</v>
      </c>
      <c r="E180" s="23" t="s">
        <v>3</v>
      </c>
      <c r="F180" s="154"/>
      <c r="G180" s="58"/>
      <c r="H180" s="23" t="s">
        <v>3</v>
      </c>
      <c r="I180" s="31">
        <f t="shared" si="133"/>
        <v>0</v>
      </c>
      <c r="J180" s="31"/>
      <c r="K180" s="31"/>
      <c r="L180" s="31"/>
      <c r="M180" s="31"/>
      <c r="N180" s="130">
        <v>45293</v>
      </c>
      <c r="O180" s="130">
        <v>45657</v>
      </c>
      <c r="P180" s="244" t="e">
        <f t="shared" ref="P180" si="211">+G181/G180</f>
        <v>#DIV/0!</v>
      </c>
      <c r="Q180" s="244" t="e">
        <f t="shared" ref="Q180" si="212">+I181/I180</f>
        <v>#DIV/0!</v>
      </c>
      <c r="R180" s="305" t="e">
        <f t="shared" ref="R180" si="213">+(P180*P180)/Q180</f>
        <v>#DIV/0!</v>
      </c>
      <c r="T180" s="28"/>
      <c r="V180" s="27"/>
      <c r="X180" s="13"/>
      <c r="Y180" s="14"/>
      <c r="Z180" s="15"/>
    </row>
    <row r="181" spans="2:26" ht="15.2" hidden="1" customHeight="1">
      <c r="B181" s="308"/>
      <c r="C181" s="299"/>
      <c r="D181" s="169"/>
      <c r="E181" s="23" t="s">
        <v>2</v>
      </c>
      <c r="F181" s="154"/>
      <c r="G181" s="58"/>
      <c r="H181" s="23" t="s">
        <v>33</v>
      </c>
      <c r="I181" s="31">
        <f t="shared" si="133"/>
        <v>0</v>
      </c>
      <c r="J181" s="31"/>
      <c r="K181" s="31"/>
      <c r="L181" s="31"/>
      <c r="M181" s="31"/>
      <c r="N181" s="130">
        <v>45293</v>
      </c>
      <c r="O181" s="130">
        <v>45657</v>
      </c>
      <c r="P181" s="244"/>
      <c r="Q181" s="244"/>
      <c r="R181" s="305"/>
      <c r="T181" s="28"/>
      <c r="V181" s="27"/>
      <c r="X181" s="13"/>
      <c r="Y181" s="14"/>
      <c r="Z181" s="15"/>
    </row>
    <row r="182" spans="2:26" ht="15.2" hidden="1" customHeight="1">
      <c r="B182" s="308"/>
      <c r="C182" s="299"/>
      <c r="D182" s="169" t="s">
        <v>290</v>
      </c>
      <c r="E182" s="23" t="s">
        <v>3</v>
      </c>
      <c r="F182" s="154"/>
      <c r="G182" s="58"/>
      <c r="H182" s="23" t="s">
        <v>3</v>
      </c>
      <c r="I182" s="31">
        <f t="shared" si="133"/>
        <v>0</v>
      </c>
      <c r="J182" s="31"/>
      <c r="K182" s="31"/>
      <c r="L182" s="31"/>
      <c r="M182" s="31"/>
      <c r="N182" s="130">
        <v>45293</v>
      </c>
      <c r="O182" s="130">
        <v>45657</v>
      </c>
      <c r="P182" s="244" t="e">
        <f t="shared" ref="P182" si="214">+G183/G182</f>
        <v>#DIV/0!</v>
      </c>
      <c r="Q182" s="244" t="e">
        <f t="shared" ref="Q182" si="215">+I183/I182</f>
        <v>#DIV/0!</v>
      </c>
      <c r="R182" s="305" t="e">
        <f t="shared" ref="R182" si="216">+(P182*P182)/Q182</f>
        <v>#DIV/0!</v>
      </c>
      <c r="T182" s="28"/>
      <c r="V182" s="27"/>
      <c r="X182" s="13"/>
      <c r="Y182" s="14"/>
      <c r="Z182" s="15"/>
    </row>
    <row r="183" spans="2:26" ht="15.2" hidden="1" customHeight="1">
      <c r="B183" s="308"/>
      <c r="C183" s="299"/>
      <c r="D183" s="169"/>
      <c r="E183" s="23" t="s">
        <v>2</v>
      </c>
      <c r="F183" s="154"/>
      <c r="G183" s="58"/>
      <c r="H183" s="23" t="s">
        <v>33</v>
      </c>
      <c r="I183" s="31">
        <f t="shared" si="133"/>
        <v>0</v>
      </c>
      <c r="J183" s="31"/>
      <c r="K183" s="31"/>
      <c r="L183" s="31"/>
      <c r="M183" s="31"/>
      <c r="N183" s="130">
        <v>45293</v>
      </c>
      <c r="O183" s="130">
        <v>45657</v>
      </c>
      <c r="P183" s="244"/>
      <c r="Q183" s="244"/>
      <c r="R183" s="305"/>
      <c r="T183" s="28"/>
      <c r="V183" s="27"/>
      <c r="X183" s="13"/>
      <c r="Y183" s="14"/>
      <c r="Z183" s="15"/>
    </row>
    <row r="184" spans="2:26" ht="15.2" hidden="1" customHeight="1">
      <c r="B184" s="308"/>
      <c r="C184" s="299"/>
      <c r="D184" s="169" t="s">
        <v>291</v>
      </c>
      <c r="E184" s="23" t="s">
        <v>3</v>
      </c>
      <c r="F184" s="154"/>
      <c r="G184" s="58"/>
      <c r="H184" s="23" t="s">
        <v>3</v>
      </c>
      <c r="I184" s="31">
        <f t="shared" si="133"/>
        <v>0</v>
      </c>
      <c r="J184" s="31"/>
      <c r="K184" s="31"/>
      <c r="L184" s="31"/>
      <c r="M184" s="31"/>
      <c r="N184" s="130">
        <v>45293</v>
      </c>
      <c r="O184" s="130">
        <v>45657</v>
      </c>
      <c r="P184" s="244" t="e">
        <f t="shared" ref="P184" si="217">+G185/G184</f>
        <v>#DIV/0!</v>
      </c>
      <c r="Q184" s="244" t="e">
        <f t="shared" ref="Q184" si="218">+I185/I184</f>
        <v>#DIV/0!</v>
      </c>
      <c r="R184" s="305" t="e">
        <f t="shared" ref="R184" si="219">+(P184*P184)/Q184</f>
        <v>#DIV/0!</v>
      </c>
      <c r="T184" s="28"/>
      <c r="V184" s="27"/>
      <c r="X184" s="13"/>
      <c r="Y184" s="14"/>
      <c r="Z184" s="15"/>
    </row>
    <row r="185" spans="2:26" ht="15.2" hidden="1" customHeight="1">
      <c r="B185" s="308"/>
      <c r="C185" s="299"/>
      <c r="D185" s="169"/>
      <c r="E185" s="23" t="s">
        <v>2</v>
      </c>
      <c r="F185" s="154"/>
      <c r="G185" s="58"/>
      <c r="H185" s="23" t="s">
        <v>33</v>
      </c>
      <c r="I185" s="31">
        <f t="shared" si="133"/>
        <v>0</v>
      </c>
      <c r="J185" s="31"/>
      <c r="K185" s="31"/>
      <c r="L185" s="31"/>
      <c r="M185" s="31"/>
      <c r="N185" s="130">
        <v>45293</v>
      </c>
      <c r="O185" s="130">
        <v>45657</v>
      </c>
      <c r="P185" s="244"/>
      <c r="Q185" s="244"/>
      <c r="R185" s="305"/>
      <c r="T185" s="28"/>
      <c r="V185" s="27"/>
      <c r="X185" s="13"/>
      <c r="Y185" s="14"/>
      <c r="Z185" s="15"/>
    </row>
    <row r="186" spans="2:26" ht="15.2" hidden="1" customHeight="1">
      <c r="B186" s="308"/>
      <c r="C186" s="299"/>
      <c r="D186" s="169" t="s">
        <v>292</v>
      </c>
      <c r="E186" s="23" t="s">
        <v>3</v>
      </c>
      <c r="F186" s="154"/>
      <c r="G186" s="58"/>
      <c r="H186" s="23" t="s">
        <v>3</v>
      </c>
      <c r="I186" s="31">
        <f t="shared" si="133"/>
        <v>0</v>
      </c>
      <c r="J186" s="31"/>
      <c r="K186" s="31"/>
      <c r="L186" s="31"/>
      <c r="M186" s="31"/>
      <c r="N186" s="130">
        <v>45293</v>
      </c>
      <c r="O186" s="130">
        <v>45657</v>
      </c>
      <c r="P186" s="244" t="e">
        <f t="shared" ref="P186" si="220">+G187/G186</f>
        <v>#DIV/0!</v>
      </c>
      <c r="Q186" s="244" t="e">
        <f t="shared" ref="Q186" si="221">+I187/I186</f>
        <v>#DIV/0!</v>
      </c>
      <c r="R186" s="305" t="e">
        <f t="shared" ref="R186" si="222">+(P186*P186)/Q186</f>
        <v>#DIV/0!</v>
      </c>
      <c r="T186" s="28"/>
      <c r="V186" s="27"/>
      <c r="X186" s="13"/>
      <c r="Y186" s="14"/>
      <c r="Z186" s="15"/>
    </row>
    <row r="187" spans="2:26" ht="15.2" hidden="1" customHeight="1">
      <c r="B187" s="308"/>
      <c r="C187" s="299"/>
      <c r="D187" s="169"/>
      <c r="E187" s="23" t="s">
        <v>2</v>
      </c>
      <c r="F187" s="154"/>
      <c r="G187" s="58"/>
      <c r="H187" s="23" t="s">
        <v>33</v>
      </c>
      <c r="I187" s="31">
        <f t="shared" si="133"/>
        <v>0</v>
      </c>
      <c r="J187" s="31"/>
      <c r="K187" s="31"/>
      <c r="L187" s="31"/>
      <c r="M187" s="31"/>
      <c r="N187" s="130">
        <v>45293</v>
      </c>
      <c r="O187" s="130">
        <v>45657</v>
      </c>
      <c r="P187" s="244"/>
      <c r="Q187" s="244"/>
      <c r="R187" s="305"/>
      <c r="T187" s="28"/>
      <c r="V187" s="27"/>
      <c r="X187" s="13"/>
      <c r="Y187" s="14"/>
      <c r="Z187" s="15"/>
    </row>
    <row r="188" spans="2:26" ht="15.2" hidden="1" customHeight="1">
      <c r="B188" s="308"/>
      <c r="C188" s="299"/>
      <c r="D188" s="169" t="s">
        <v>293</v>
      </c>
      <c r="E188" s="23" t="s">
        <v>3</v>
      </c>
      <c r="F188" s="154"/>
      <c r="G188" s="58"/>
      <c r="H188" s="23" t="s">
        <v>3</v>
      </c>
      <c r="I188" s="31">
        <f t="shared" si="133"/>
        <v>0</v>
      </c>
      <c r="J188" s="31"/>
      <c r="K188" s="31"/>
      <c r="L188" s="31"/>
      <c r="M188" s="31"/>
      <c r="N188" s="130">
        <v>45293</v>
      </c>
      <c r="O188" s="130">
        <v>45657</v>
      </c>
      <c r="P188" s="244" t="e">
        <f t="shared" ref="P188" si="223">+G189/G188</f>
        <v>#DIV/0!</v>
      </c>
      <c r="Q188" s="244" t="e">
        <f t="shared" ref="Q188" si="224">+I189/I188</f>
        <v>#DIV/0!</v>
      </c>
      <c r="R188" s="305" t="e">
        <f t="shared" ref="R188" si="225">+(P188*P188)/Q188</f>
        <v>#DIV/0!</v>
      </c>
      <c r="T188" s="28"/>
      <c r="V188" s="27"/>
      <c r="X188" s="13"/>
      <c r="Y188" s="14"/>
      <c r="Z188" s="15"/>
    </row>
    <row r="189" spans="2:26" ht="15.2" hidden="1" customHeight="1">
      <c r="B189" s="308"/>
      <c r="C189" s="299"/>
      <c r="D189" s="169"/>
      <c r="E189" s="23" t="s">
        <v>2</v>
      </c>
      <c r="F189" s="154"/>
      <c r="G189" s="58"/>
      <c r="H189" s="23" t="s">
        <v>33</v>
      </c>
      <c r="I189" s="31">
        <f t="shared" si="133"/>
        <v>0</v>
      </c>
      <c r="J189" s="31"/>
      <c r="K189" s="31"/>
      <c r="L189" s="31"/>
      <c r="M189" s="31"/>
      <c r="N189" s="130">
        <v>45293</v>
      </c>
      <c r="O189" s="130">
        <v>45657</v>
      </c>
      <c r="P189" s="244"/>
      <c r="Q189" s="244"/>
      <c r="R189" s="305"/>
      <c r="T189" s="28"/>
      <c r="V189" s="27"/>
      <c r="X189" s="13"/>
      <c r="Y189" s="14"/>
      <c r="Z189" s="15"/>
    </row>
    <row r="190" spans="2:26" ht="15.2" hidden="1" customHeight="1">
      <c r="B190" s="308"/>
      <c r="C190" s="299"/>
      <c r="D190" s="169" t="s">
        <v>294</v>
      </c>
      <c r="E190" s="23" t="s">
        <v>3</v>
      </c>
      <c r="F190" s="154"/>
      <c r="G190" s="58"/>
      <c r="H190" s="23" t="s">
        <v>3</v>
      </c>
      <c r="I190" s="31">
        <f t="shared" si="133"/>
        <v>0</v>
      </c>
      <c r="J190" s="31"/>
      <c r="K190" s="31"/>
      <c r="L190" s="31"/>
      <c r="M190" s="31"/>
      <c r="N190" s="130">
        <v>45293</v>
      </c>
      <c r="O190" s="130">
        <v>45657</v>
      </c>
      <c r="P190" s="244" t="e">
        <f t="shared" ref="P190" si="226">+G191/G190</f>
        <v>#DIV/0!</v>
      </c>
      <c r="Q190" s="244" t="e">
        <f t="shared" ref="Q190" si="227">+I191/I190</f>
        <v>#DIV/0!</v>
      </c>
      <c r="R190" s="305" t="e">
        <f t="shared" ref="R190" si="228">+(P190*P190)/Q190</f>
        <v>#DIV/0!</v>
      </c>
      <c r="T190" s="28"/>
      <c r="V190" s="27"/>
      <c r="X190" s="13"/>
      <c r="Y190" s="14"/>
      <c r="Z190" s="15"/>
    </row>
    <row r="191" spans="2:26" ht="15.2" hidden="1" customHeight="1">
      <c r="B191" s="308"/>
      <c r="C191" s="299"/>
      <c r="D191" s="169"/>
      <c r="E191" s="23" t="s">
        <v>2</v>
      </c>
      <c r="F191" s="154"/>
      <c r="G191" s="58"/>
      <c r="H191" s="23" t="s">
        <v>33</v>
      </c>
      <c r="I191" s="31">
        <f t="shared" si="133"/>
        <v>0</v>
      </c>
      <c r="J191" s="31"/>
      <c r="K191" s="31"/>
      <c r="L191" s="31"/>
      <c r="M191" s="31"/>
      <c r="N191" s="130">
        <v>45293</v>
      </c>
      <c r="O191" s="130">
        <v>45657</v>
      </c>
      <c r="P191" s="244"/>
      <c r="Q191" s="244"/>
      <c r="R191" s="305"/>
      <c r="T191" s="28"/>
      <c r="V191" s="27"/>
      <c r="X191" s="13"/>
      <c r="Y191" s="14"/>
      <c r="Z191" s="15"/>
    </row>
    <row r="192" spans="2:26" ht="15.2" customHeight="1">
      <c r="B192" s="308"/>
      <c r="C192" s="299"/>
      <c r="D192" s="169" t="s">
        <v>295</v>
      </c>
      <c r="E192" s="23" t="s">
        <v>3</v>
      </c>
      <c r="F192" s="154" t="s">
        <v>347</v>
      </c>
      <c r="G192" s="58">
        <v>160</v>
      </c>
      <c r="H192" s="23" t="s">
        <v>3</v>
      </c>
      <c r="I192" s="31">
        <f t="shared" ref="I192:I229" si="229">+J192+K192+L192+M192</f>
        <v>0</v>
      </c>
      <c r="J192" s="31"/>
      <c r="K192" s="31"/>
      <c r="L192" s="31"/>
      <c r="M192" s="31"/>
      <c r="N192" s="130">
        <v>45293</v>
      </c>
      <c r="O192" s="130">
        <v>45657</v>
      </c>
      <c r="P192" s="244">
        <f t="shared" ref="P192" si="230">+G193/G192</f>
        <v>1</v>
      </c>
      <c r="Q192" s="244">
        <v>0</v>
      </c>
      <c r="R192" s="305">
        <v>0</v>
      </c>
      <c r="T192" s="28"/>
      <c r="V192" s="27"/>
      <c r="X192" s="13"/>
      <c r="Y192" s="14"/>
      <c r="Z192" s="15"/>
    </row>
    <row r="193" spans="2:26" ht="15.2" customHeight="1">
      <c r="B193" s="308"/>
      <c r="C193" s="299"/>
      <c r="D193" s="169"/>
      <c r="E193" s="23" t="s">
        <v>2</v>
      </c>
      <c r="F193" s="154"/>
      <c r="G193" s="58">
        <v>160</v>
      </c>
      <c r="H193" s="23" t="s">
        <v>33</v>
      </c>
      <c r="I193" s="31">
        <f t="shared" si="229"/>
        <v>0</v>
      </c>
      <c r="J193" s="31"/>
      <c r="K193" s="31"/>
      <c r="L193" s="31"/>
      <c r="M193" s="31"/>
      <c r="N193" s="130">
        <v>45293</v>
      </c>
      <c r="O193" s="130">
        <v>45657</v>
      </c>
      <c r="P193" s="244"/>
      <c r="Q193" s="244"/>
      <c r="R193" s="305"/>
      <c r="T193" s="28"/>
      <c r="V193" s="27"/>
      <c r="X193" s="13"/>
      <c r="Y193" s="14"/>
      <c r="Z193" s="15"/>
    </row>
    <row r="194" spans="2:26" ht="15.2" hidden="1" customHeight="1" thickBot="1">
      <c r="B194" s="308" t="s">
        <v>296</v>
      </c>
      <c r="C194" s="299" t="s">
        <v>400</v>
      </c>
      <c r="D194" s="169" t="s">
        <v>297</v>
      </c>
      <c r="E194" s="23" t="s">
        <v>3</v>
      </c>
      <c r="F194" s="154" t="s">
        <v>316</v>
      </c>
      <c r="G194" s="58"/>
      <c r="H194" s="23" t="s">
        <v>3</v>
      </c>
      <c r="I194" s="31">
        <f t="shared" si="229"/>
        <v>0</v>
      </c>
      <c r="J194" s="31"/>
      <c r="K194" s="31"/>
      <c r="L194" s="31"/>
      <c r="M194" s="31"/>
      <c r="N194" s="130">
        <v>45293</v>
      </c>
      <c r="O194" s="130">
        <v>45657</v>
      </c>
      <c r="P194" s="244" t="e">
        <f t="shared" ref="P194" si="231">+G195/G194</f>
        <v>#DIV/0!</v>
      </c>
      <c r="Q194" s="244" t="e">
        <f t="shared" ref="Q194" si="232">+I195/I194</f>
        <v>#DIV/0!</v>
      </c>
      <c r="R194" s="305" t="e">
        <f t="shared" ref="R194" si="233">+(P194*P194)/Q194</f>
        <v>#DIV/0!</v>
      </c>
      <c r="T194" s="28"/>
      <c r="V194" s="27"/>
      <c r="X194" s="13"/>
      <c r="Y194" s="14"/>
      <c r="Z194" s="15"/>
    </row>
    <row r="195" spans="2:26" ht="15.2" hidden="1" customHeight="1">
      <c r="B195" s="308"/>
      <c r="C195" s="299"/>
      <c r="D195" s="169"/>
      <c r="E195" s="23" t="s">
        <v>2</v>
      </c>
      <c r="F195" s="154"/>
      <c r="G195" s="58"/>
      <c r="H195" s="23" t="s">
        <v>33</v>
      </c>
      <c r="I195" s="31">
        <f t="shared" si="229"/>
        <v>0</v>
      </c>
      <c r="J195" s="31"/>
      <c r="K195" s="31"/>
      <c r="L195" s="31"/>
      <c r="M195" s="31"/>
      <c r="N195" s="130">
        <v>45293</v>
      </c>
      <c r="O195" s="130">
        <v>45657</v>
      </c>
      <c r="P195" s="244"/>
      <c r="Q195" s="244"/>
      <c r="R195" s="305"/>
      <c r="T195" s="28"/>
      <c r="V195" s="27"/>
      <c r="X195" s="13"/>
      <c r="Y195" s="14"/>
      <c r="Z195" s="15"/>
    </row>
    <row r="196" spans="2:26" ht="15.2" hidden="1" customHeight="1">
      <c r="B196" s="308"/>
      <c r="C196" s="299"/>
      <c r="D196" s="169" t="s">
        <v>307</v>
      </c>
      <c r="E196" s="23" t="s">
        <v>3</v>
      </c>
      <c r="F196" s="154"/>
      <c r="G196" s="58"/>
      <c r="H196" s="23" t="s">
        <v>3</v>
      </c>
      <c r="I196" s="31">
        <f t="shared" si="229"/>
        <v>0</v>
      </c>
      <c r="J196" s="31"/>
      <c r="K196" s="31"/>
      <c r="L196" s="31"/>
      <c r="M196" s="31"/>
      <c r="N196" s="130">
        <v>45293</v>
      </c>
      <c r="O196" s="130">
        <v>45657</v>
      </c>
      <c r="P196" s="244" t="e">
        <f t="shared" ref="P196" si="234">+G197/G196</f>
        <v>#DIV/0!</v>
      </c>
      <c r="Q196" s="244" t="e">
        <f t="shared" ref="Q196" si="235">+I197/I196</f>
        <v>#DIV/0!</v>
      </c>
      <c r="R196" s="305" t="e">
        <f t="shared" ref="R196" si="236">+(P196*P196)/Q196</f>
        <v>#DIV/0!</v>
      </c>
      <c r="T196" s="28"/>
      <c r="V196" s="27"/>
      <c r="X196" s="13"/>
      <c r="Y196" s="14"/>
      <c r="Z196" s="15"/>
    </row>
    <row r="197" spans="2:26" ht="15.2" hidden="1" customHeight="1">
      <c r="B197" s="308"/>
      <c r="C197" s="299"/>
      <c r="D197" s="169"/>
      <c r="E197" s="23" t="s">
        <v>2</v>
      </c>
      <c r="F197" s="154"/>
      <c r="G197" s="58"/>
      <c r="H197" s="23" t="s">
        <v>33</v>
      </c>
      <c r="I197" s="31">
        <f t="shared" si="229"/>
        <v>0</v>
      </c>
      <c r="J197" s="31"/>
      <c r="K197" s="31"/>
      <c r="L197" s="31"/>
      <c r="M197" s="31"/>
      <c r="N197" s="130">
        <v>45293</v>
      </c>
      <c r="O197" s="130">
        <v>45657</v>
      </c>
      <c r="P197" s="244"/>
      <c r="Q197" s="244"/>
      <c r="R197" s="305"/>
      <c r="T197" s="28"/>
      <c r="V197" s="27"/>
      <c r="X197" s="13"/>
      <c r="Y197" s="14"/>
      <c r="Z197" s="15"/>
    </row>
    <row r="198" spans="2:26" ht="15.2" hidden="1" customHeight="1">
      <c r="B198" s="308"/>
      <c r="C198" s="299"/>
      <c r="D198" s="169" t="s">
        <v>298</v>
      </c>
      <c r="E198" s="23" t="s">
        <v>3</v>
      </c>
      <c r="F198" s="154"/>
      <c r="G198" s="58"/>
      <c r="H198" s="23" t="s">
        <v>3</v>
      </c>
      <c r="I198" s="31">
        <f t="shared" si="229"/>
        <v>0</v>
      </c>
      <c r="J198" s="31"/>
      <c r="K198" s="31"/>
      <c r="L198" s="31"/>
      <c r="M198" s="31"/>
      <c r="N198" s="130">
        <v>45293</v>
      </c>
      <c r="O198" s="130">
        <v>45657</v>
      </c>
      <c r="P198" s="244" t="e">
        <f t="shared" ref="P198" si="237">+G199/G198</f>
        <v>#DIV/0!</v>
      </c>
      <c r="Q198" s="244" t="e">
        <f t="shared" ref="Q198" si="238">+I199/I198</f>
        <v>#DIV/0!</v>
      </c>
      <c r="R198" s="305" t="e">
        <f t="shared" ref="R198" si="239">+(P198*P198)/Q198</f>
        <v>#DIV/0!</v>
      </c>
      <c r="T198" s="28"/>
      <c r="V198" s="27"/>
      <c r="X198" s="13"/>
      <c r="Y198" s="14"/>
      <c r="Z198" s="15"/>
    </row>
    <row r="199" spans="2:26" ht="15.2" hidden="1" customHeight="1">
      <c r="B199" s="308"/>
      <c r="C199" s="299"/>
      <c r="D199" s="169"/>
      <c r="E199" s="23" t="s">
        <v>2</v>
      </c>
      <c r="F199" s="154"/>
      <c r="G199" s="58"/>
      <c r="H199" s="23" t="s">
        <v>33</v>
      </c>
      <c r="I199" s="31">
        <f t="shared" si="229"/>
        <v>0</v>
      </c>
      <c r="J199" s="31"/>
      <c r="K199" s="31"/>
      <c r="L199" s="31"/>
      <c r="M199" s="31"/>
      <c r="N199" s="130">
        <v>45293</v>
      </c>
      <c r="O199" s="130">
        <v>45657</v>
      </c>
      <c r="P199" s="244"/>
      <c r="Q199" s="244"/>
      <c r="R199" s="305"/>
      <c r="T199" s="28"/>
      <c r="V199" s="27"/>
      <c r="X199" s="13"/>
      <c r="Y199" s="14"/>
      <c r="Z199" s="15"/>
    </row>
    <row r="200" spans="2:26" ht="15.2" hidden="1" customHeight="1">
      <c r="B200" s="308"/>
      <c r="C200" s="299"/>
      <c r="D200" s="169" t="s">
        <v>299</v>
      </c>
      <c r="E200" s="23" t="s">
        <v>3</v>
      </c>
      <c r="F200" s="154"/>
      <c r="G200" s="58"/>
      <c r="H200" s="23" t="s">
        <v>3</v>
      </c>
      <c r="I200" s="31">
        <f t="shared" si="229"/>
        <v>0</v>
      </c>
      <c r="J200" s="31"/>
      <c r="K200" s="31"/>
      <c r="L200" s="31"/>
      <c r="M200" s="31"/>
      <c r="N200" s="130">
        <v>45293</v>
      </c>
      <c r="O200" s="130">
        <v>45657</v>
      </c>
      <c r="P200" s="244" t="e">
        <f t="shared" ref="P200" si="240">+G201/G200</f>
        <v>#DIV/0!</v>
      </c>
      <c r="Q200" s="244" t="e">
        <f t="shared" ref="Q200" si="241">+I201/I200</f>
        <v>#DIV/0!</v>
      </c>
      <c r="R200" s="305" t="e">
        <f t="shared" ref="R200" si="242">+(P200*P200)/Q200</f>
        <v>#DIV/0!</v>
      </c>
      <c r="T200" s="28"/>
      <c r="V200" s="27"/>
      <c r="X200" s="13"/>
      <c r="Y200" s="14"/>
      <c r="Z200" s="15"/>
    </row>
    <row r="201" spans="2:26" ht="15.2" hidden="1" customHeight="1">
      <c r="B201" s="308"/>
      <c r="C201" s="299"/>
      <c r="D201" s="169"/>
      <c r="E201" s="23" t="s">
        <v>2</v>
      </c>
      <c r="F201" s="154"/>
      <c r="G201" s="58"/>
      <c r="H201" s="23" t="s">
        <v>33</v>
      </c>
      <c r="I201" s="31">
        <f t="shared" si="229"/>
        <v>0</v>
      </c>
      <c r="J201" s="31"/>
      <c r="K201" s="31"/>
      <c r="L201" s="31"/>
      <c r="M201" s="31"/>
      <c r="N201" s="130">
        <v>45293</v>
      </c>
      <c r="O201" s="130">
        <v>45657</v>
      </c>
      <c r="P201" s="244"/>
      <c r="Q201" s="244"/>
      <c r="R201" s="305"/>
      <c r="T201" s="28"/>
      <c r="V201" s="27"/>
      <c r="X201" s="13"/>
      <c r="Y201" s="14"/>
      <c r="Z201" s="15"/>
    </row>
    <row r="202" spans="2:26" ht="15.2" hidden="1" customHeight="1">
      <c r="B202" s="308"/>
      <c r="C202" s="299"/>
      <c r="D202" s="169" t="s">
        <v>300</v>
      </c>
      <c r="E202" s="23" t="s">
        <v>3</v>
      </c>
      <c r="F202" s="154"/>
      <c r="G202" s="58"/>
      <c r="H202" s="23" t="s">
        <v>3</v>
      </c>
      <c r="I202" s="31">
        <f t="shared" si="229"/>
        <v>0</v>
      </c>
      <c r="J202" s="31"/>
      <c r="K202" s="31"/>
      <c r="L202" s="31"/>
      <c r="M202" s="31"/>
      <c r="N202" s="130">
        <v>45293</v>
      </c>
      <c r="O202" s="130">
        <v>45657</v>
      </c>
      <c r="P202" s="244" t="e">
        <f t="shared" ref="P202" si="243">+G203/G202</f>
        <v>#DIV/0!</v>
      </c>
      <c r="Q202" s="244" t="e">
        <f t="shared" ref="Q202" si="244">+I203/I202</f>
        <v>#DIV/0!</v>
      </c>
      <c r="R202" s="305" t="e">
        <f t="shared" ref="R202" si="245">+(P202*P202)/Q202</f>
        <v>#DIV/0!</v>
      </c>
      <c r="T202" s="28"/>
      <c r="V202" s="27"/>
      <c r="X202" s="13"/>
      <c r="Y202" s="14"/>
      <c r="Z202" s="15"/>
    </row>
    <row r="203" spans="2:26" ht="15.2" hidden="1" customHeight="1">
      <c r="B203" s="308"/>
      <c r="C203" s="299"/>
      <c r="D203" s="169"/>
      <c r="E203" s="23" t="s">
        <v>2</v>
      </c>
      <c r="F203" s="154"/>
      <c r="G203" s="58"/>
      <c r="H203" s="23" t="s">
        <v>33</v>
      </c>
      <c r="I203" s="31">
        <f t="shared" si="229"/>
        <v>0</v>
      </c>
      <c r="J203" s="31"/>
      <c r="K203" s="31"/>
      <c r="L203" s="31"/>
      <c r="M203" s="31"/>
      <c r="N203" s="130">
        <v>45293</v>
      </c>
      <c r="O203" s="130">
        <v>45657</v>
      </c>
      <c r="P203" s="244"/>
      <c r="Q203" s="244"/>
      <c r="R203" s="305"/>
      <c r="T203" s="28"/>
      <c r="V203" s="27"/>
      <c r="X203" s="13"/>
      <c r="Y203" s="14"/>
      <c r="Z203" s="15"/>
    </row>
    <row r="204" spans="2:26" ht="15.2" hidden="1" customHeight="1">
      <c r="B204" s="308"/>
      <c r="C204" s="299"/>
      <c r="D204" s="169" t="s">
        <v>301</v>
      </c>
      <c r="E204" s="23" t="s">
        <v>3</v>
      </c>
      <c r="F204" s="154"/>
      <c r="G204" s="58"/>
      <c r="H204" s="23" t="s">
        <v>3</v>
      </c>
      <c r="I204" s="31">
        <f t="shared" si="229"/>
        <v>0</v>
      </c>
      <c r="J204" s="31"/>
      <c r="K204" s="31"/>
      <c r="L204" s="31"/>
      <c r="M204" s="31"/>
      <c r="N204" s="130">
        <v>45293</v>
      </c>
      <c r="O204" s="130">
        <v>45657</v>
      </c>
      <c r="P204" s="244" t="e">
        <f t="shared" ref="P204" si="246">+G205/G204</f>
        <v>#DIV/0!</v>
      </c>
      <c r="Q204" s="244" t="e">
        <f t="shared" ref="Q204" si="247">+I205/I204</f>
        <v>#DIV/0!</v>
      </c>
      <c r="R204" s="305" t="e">
        <f t="shared" ref="R204" si="248">+(P204*P204)/Q204</f>
        <v>#DIV/0!</v>
      </c>
      <c r="T204" s="28"/>
      <c r="V204" s="27"/>
      <c r="X204" s="13"/>
      <c r="Y204" s="14"/>
      <c r="Z204" s="15"/>
    </row>
    <row r="205" spans="2:26" ht="15.2" hidden="1" customHeight="1">
      <c r="B205" s="308"/>
      <c r="C205" s="299"/>
      <c r="D205" s="169"/>
      <c r="E205" s="23" t="s">
        <v>2</v>
      </c>
      <c r="F205" s="154"/>
      <c r="G205" s="58"/>
      <c r="H205" s="23" t="s">
        <v>33</v>
      </c>
      <c r="I205" s="31">
        <f t="shared" si="229"/>
        <v>0</v>
      </c>
      <c r="J205" s="31"/>
      <c r="K205" s="31"/>
      <c r="L205" s="31"/>
      <c r="M205" s="31"/>
      <c r="N205" s="130">
        <v>45293</v>
      </c>
      <c r="O205" s="130">
        <v>45657</v>
      </c>
      <c r="P205" s="244"/>
      <c r="Q205" s="244"/>
      <c r="R205" s="305"/>
      <c r="T205" s="28"/>
      <c r="V205" s="27"/>
      <c r="X205" s="13"/>
      <c r="Y205" s="14"/>
      <c r="Z205" s="15"/>
    </row>
    <row r="206" spans="2:26" ht="15.2" hidden="1" customHeight="1">
      <c r="B206" s="308"/>
      <c r="C206" s="299"/>
      <c r="D206" s="169" t="s">
        <v>302</v>
      </c>
      <c r="E206" s="23" t="s">
        <v>3</v>
      </c>
      <c r="F206" s="154"/>
      <c r="G206" s="58"/>
      <c r="H206" s="23" t="s">
        <v>3</v>
      </c>
      <c r="I206" s="31">
        <f t="shared" si="229"/>
        <v>0</v>
      </c>
      <c r="J206" s="31"/>
      <c r="K206" s="31"/>
      <c r="L206" s="31"/>
      <c r="M206" s="31"/>
      <c r="N206" s="130">
        <v>45293</v>
      </c>
      <c r="O206" s="130">
        <v>45657</v>
      </c>
      <c r="P206" s="244" t="e">
        <f t="shared" ref="P206" si="249">+G207/G206</f>
        <v>#DIV/0!</v>
      </c>
      <c r="Q206" s="244" t="e">
        <f t="shared" ref="Q206" si="250">+I207/I206</f>
        <v>#DIV/0!</v>
      </c>
      <c r="R206" s="305" t="e">
        <f t="shared" ref="R206" si="251">+(P206*P206)/Q206</f>
        <v>#DIV/0!</v>
      </c>
      <c r="T206" s="28"/>
      <c r="V206" s="27"/>
      <c r="X206" s="13"/>
      <c r="Y206" s="14"/>
      <c r="Z206" s="15"/>
    </row>
    <row r="207" spans="2:26" ht="15.2" hidden="1" customHeight="1">
      <c r="B207" s="308"/>
      <c r="C207" s="299"/>
      <c r="D207" s="169"/>
      <c r="E207" s="23" t="s">
        <v>2</v>
      </c>
      <c r="F207" s="154"/>
      <c r="G207" s="58"/>
      <c r="H207" s="23" t="s">
        <v>33</v>
      </c>
      <c r="I207" s="31">
        <f t="shared" si="229"/>
        <v>0</v>
      </c>
      <c r="J207" s="31"/>
      <c r="K207" s="31"/>
      <c r="L207" s="31"/>
      <c r="M207" s="31"/>
      <c r="N207" s="130">
        <v>45293</v>
      </c>
      <c r="O207" s="130">
        <v>45657</v>
      </c>
      <c r="P207" s="244"/>
      <c r="Q207" s="244"/>
      <c r="R207" s="305"/>
      <c r="T207" s="28"/>
      <c r="V207" s="27"/>
      <c r="X207" s="13"/>
      <c r="Y207" s="14"/>
      <c r="Z207" s="15"/>
    </row>
    <row r="208" spans="2:26" ht="15.2" hidden="1" customHeight="1">
      <c r="B208" s="308"/>
      <c r="C208" s="299"/>
      <c r="D208" s="169" t="s">
        <v>303</v>
      </c>
      <c r="E208" s="23" t="s">
        <v>3</v>
      </c>
      <c r="F208" s="154"/>
      <c r="G208" s="58"/>
      <c r="H208" s="23" t="s">
        <v>3</v>
      </c>
      <c r="I208" s="31">
        <f t="shared" si="229"/>
        <v>0</v>
      </c>
      <c r="J208" s="31"/>
      <c r="K208" s="31"/>
      <c r="L208" s="31"/>
      <c r="M208" s="31"/>
      <c r="N208" s="130">
        <v>45293</v>
      </c>
      <c r="O208" s="130">
        <v>45657</v>
      </c>
      <c r="P208" s="244" t="e">
        <f t="shared" ref="P208" si="252">+G209/G208</f>
        <v>#DIV/0!</v>
      </c>
      <c r="Q208" s="244" t="e">
        <f t="shared" ref="Q208" si="253">+I209/I208</f>
        <v>#DIV/0!</v>
      </c>
      <c r="R208" s="305" t="e">
        <f t="shared" ref="R208" si="254">+(P208*P208)/Q208</f>
        <v>#DIV/0!</v>
      </c>
      <c r="T208" s="28"/>
      <c r="V208" s="27"/>
      <c r="X208" s="13"/>
      <c r="Y208" s="14"/>
      <c r="Z208" s="15"/>
    </row>
    <row r="209" spans="2:26" ht="15.2" hidden="1" customHeight="1">
      <c r="B209" s="308"/>
      <c r="C209" s="299"/>
      <c r="D209" s="169"/>
      <c r="E209" s="23" t="s">
        <v>2</v>
      </c>
      <c r="F209" s="154"/>
      <c r="G209" s="58"/>
      <c r="H209" s="23" t="s">
        <v>33</v>
      </c>
      <c r="I209" s="31">
        <f t="shared" si="229"/>
        <v>0</v>
      </c>
      <c r="J209" s="31"/>
      <c r="K209" s="31"/>
      <c r="L209" s="31"/>
      <c r="M209" s="31"/>
      <c r="N209" s="130">
        <v>45293</v>
      </c>
      <c r="O209" s="130">
        <v>45657</v>
      </c>
      <c r="P209" s="244"/>
      <c r="Q209" s="244"/>
      <c r="R209" s="305"/>
      <c r="T209" s="28"/>
      <c r="V209" s="27"/>
      <c r="X209" s="13"/>
      <c r="Y209" s="14"/>
      <c r="Z209" s="15"/>
    </row>
    <row r="210" spans="2:26" ht="15.2" hidden="1" customHeight="1">
      <c r="B210" s="308"/>
      <c r="C210" s="299"/>
      <c r="D210" s="169" t="s">
        <v>304</v>
      </c>
      <c r="E210" s="23" t="s">
        <v>3</v>
      </c>
      <c r="F210" s="154"/>
      <c r="G210" s="58"/>
      <c r="H210" s="23" t="s">
        <v>3</v>
      </c>
      <c r="I210" s="31">
        <f t="shared" si="229"/>
        <v>0</v>
      </c>
      <c r="J210" s="31"/>
      <c r="K210" s="31"/>
      <c r="L210" s="31"/>
      <c r="M210" s="31"/>
      <c r="N210" s="130">
        <v>45293</v>
      </c>
      <c r="O210" s="130">
        <v>45657</v>
      </c>
      <c r="P210" s="244" t="e">
        <f t="shared" ref="P210" si="255">+G211/G210</f>
        <v>#DIV/0!</v>
      </c>
      <c r="Q210" s="244" t="e">
        <f t="shared" ref="Q210" si="256">+I211/I210</f>
        <v>#DIV/0!</v>
      </c>
      <c r="R210" s="305" t="e">
        <f t="shared" ref="R210" si="257">+(P210*P210)/Q210</f>
        <v>#DIV/0!</v>
      </c>
      <c r="T210" s="28"/>
      <c r="V210" s="27"/>
      <c r="X210" s="13"/>
      <c r="Y210" s="14"/>
      <c r="Z210" s="15"/>
    </row>
    <row r="211" spans="2:26" ht="15.2" hidden="1" customHeight="1">
      <c r="B211" s="308"/>
      <c r="C211" s="299"/>
      <c r="D211" s="169"/>
      <c r="E211" s="23" t="s">
        <v>2</v>
      </c>
      <c r="F211" s="154"/>
      <c r="G211" s="58"/>
      <c r="H211" s="23" t="s">
        <v>33</v>
      </c>
      <c r="I211" s="31">
        <f t="shared" si="229"/>
        <v>0</v>
      </c>
      <c r="J211" s="31"/>
      <c r="K211" s="31"/>
      <c r="L211" s="31"/>
      <c r="M211" s="31"/>
      <c r="N211" s="130">
        <v>45293</v>
      </c>
      <c r="O211" s="130">
        <v>45657</v>
      </c>
      <c r="P211" s="244"/>
      <c r="Q211" s="244"/>
      <c r="R211" s="305"/>
      <c r="T211" s="28"/>
      <c r="V211" s="27"/>
      <c r="X211" s="13"/>
      <c r="Y211" s="14"/>
      <c r="Z211" s="15"/>
    </row>
    <row r="212" spans="2:26" ht="15.2" hidden="1" customHeight="1">
      <c r="B212" s="308" t="s">
        <v>305</v>
      </c>
      <c r="C212" s="301" t="s">
        <v>401</v>
      </c>
      <c r="D212" s="169" t="s">
        <v>306</v>
      </c>
      <c r="E212" s="23" t="s">
        <v>3</v>
      </c>
      <c r="F212" s="154" t="s">
        <v>316</v>
      </c>
      <c r="G212" s="58"/>
      <c r="H212" s="23" t="s">
        <v>3</v>
      </c>
      <c r="I212" s="31">
        <f t="shared" si="229"/>
        <v>0</v>
      </c>
      <c r="J212" s="31"/>
      <c r="K212" s="31"/>
      <c r="L212" s="31"/>
      <c r="M212" s="31"/>
      <c r="N212" s="130">
        <v>45293</v>
      </c>
      <c r="O212" s="130">
        <v>45657</v>
      </c>
      <c r="P212" s="244" t="e">
        <f t="shared" ref="P212" si="258">+G213/G212</f>
        <v>#DIV/0!</v>
      </c>
      <c r="Q212" s="244" t="e">
        <f t="shared" ref="Q212" si="259">+I213/I212</f>
        <v>#DIV/0!</v>
      </c>
      <c r="R212" s="305" t="e">
        <f t="shared" ref="R212" si="260">+(P212*P212)/Q212</f>
        <v>#DIV/0!</v>
      </c>
      <c r="T212" s="28"/>
      <c r="V212" s="27"/>
      <c r="X212" s="13"/>
      <c r="Y212" s="14"/>
      <c r="Z212" s="15"/>
    </row>
    <row r="213" spans="2:26" ht="15.2" hidden="1" customHeight="1">
      <c r="B213" s="308"/>
      <c r="C213" s="301"/>
      <c r="D213" s="169"/>
      <c r="E213" s="23" t="s">
        <v>2</v>
      </c>
      <c r="F213" s="154"/>
      <c r="G213" s="58"/>
      <c r="H213" s="23" t="s">
        <v>33</v>
      </c>
      <c r="I213" s="31">
        <f t="shared" si="229"/>
        <v>0</v>
      </c>
      <c r="J213" s="31"/>
      <c r="K213" s="31"/>
      <c r="L213" s="31"/>
      <c r="M213" s="31"/>
      <c r="N213" s="130">
        <v>45293</v>
      </c>
      <c r="O213" s="130">
        <v>45657</v>
      </c>
      <c r="P213" s="244"/>
      <c r="Q213" s="244"/>
      <c r="R213" s="305"/>
      <c r="T213" s="28"/>
      <c r="V213" s="27"/>
      <c r="X213" s="13"/>
      <c r="Y213" s="14"/>
      <c r="Z213" s="15"/>
    </row>
    <row r="214" spans="2:26" ht="15.2" hidden="1" customHeight="1">
      <c r="B214" s="308"/>
      <c r="C214" s="301"/>
      <c r="D214" s="169" t="s">
        <v>308</v>
      </c>
      <c r="E214" s="23" t="s">
        <v>3</v>
      </c>
      <c r="F214" s="154"/>
      <c r="G214" s="58"/>
      <c r="H214" s="23" t="s">
        <v>3</v>
      </c>
      <c r="I214" s="31">
        <f t="shared" si="229"/>
        <v>0</v>
      </c>
      <c r="J214" s="31"/>
      <c r="K214" s="31"/>
      <c r="L214" s="31"/>
      <c r="M214" s="31"/>
      <c r="N214" s="130">
        <v>45293</v>
      </c>
      <c r="O214" s="130">
        <v>45657</v>
      </c>
      <c r="P214" s="244" t="e">
        <f t="shared" ref="P214" si="261">+G215/G214</f>
        <v>#DIV/0!</v>
      </c>
      <c r="Q214" s="244" t="e">
        <f t="shared" ref="Q214" si="262">+I215/I214</f>
        <v>#DIV/0!</v>
      </c>
      <c r="R214" s="305" t="e">
        <f t="shared" ref="R214" si="263">+(P214*P214)/Q214</f>
        <v>#DIV/0!</v>
      </c>
      <c r="T214" s="28"/>
      <c r="V214" s="27"/>
      <c r="X214" s="13"/>
      <c r="Y214" s="14"/>
      <c r="Z214" s="15"/>
    </row>
    <row r="215" spans="2:26" ht="15.2" hidden="1" customHeight="1">
      <c r="B215" s="308"/>
      <c r="C215" s="301"/>
      <c r="D215" s="169"/>
      <c r="E215" s="23" t="s">
        <v>2</v>
      </c>
      <c r="F215" s="154"/>
      <c r="G215" s="58"/>
      <c r="H215" s="23" t="s">
        <v>33</v>
      </c>
      <c r="I215" s="31">
        <f t="shared" si="229"/>
        <v>0</v>
      </c>
      <c r="J215" s="31"/>
      <c r="K215" s="31"/>
      <c r="L215" s="31"/>
      <c r="M215" s="31"/>
      <c r="N215" s="130">
        <v>45293</v>
      </c>
      <c r="O215" s="130">
        <v>45657</v>
      </c>
      <c r="P215" s="244"/>
      <c r="Q215" s="244"/>
      <c r="R215" s="305"/>
      <c r="T215" s="28"/>
      <c r="V215" s="27"/>
      <c r="X215" s="13"/>
      <c r="Y215" s="14"/>
      <c r="Z215" s="15"/>
    </row>
    <row r="216" spans="2:26" ht="15.2" hidden="1" customHeight="1">
      <c r="B216" s="308"/>
      <c r="C216" s="301"/>
      <c r="D216" s="169" t="s">
        <v>309</v>
      </c>
      <c r="E216" s="23" t="s">
        <v>3</v>
      </c>
      <c r="F216" s="154"/>
      <c r="G216" s="58"/>
      <c r="H216" s="23" t="s">
        <v>3</v>
      </c>
      <c r="I216" s="31">
        <f t="shared" si="229"/>
        <v>0</v>
      </c>
      <c r="J216" s="31"/>
      <c r="K216" s="31"/>
      <c r="L216" s="31"/>
      <c r="M216" s="31"/>
      <c r="N216" s="130">
        <v>45293</v>
      </c>
      <c r="O216" s="130">
        <v>45657</v>
      </c>
      <c r="P216" s="244" t="e">
        <f t="shared" ref="P216" si="264">+G217/G216</f>
        <v>#DIV/0!</v>
      </c>
      <c r="Q216" s="244" t="e">
        <f t="shared" ref="Q216" si="265">+I217/I216</f>
        <v>#DIV/0!</v>
      </c>
      <c r="R216" s="305" t="e">
        <f t="shared" ref="R216" si="266">+(P216*P216)/Q216</f>
        <v>#DIV/0!</v>
      </c>
      <c r="T216" s="28"/>
      <c r="V216" s="27"/>
      <c r="X216" s="13"/>
      <c r="Y216" s="14"/>
      <c r="Z216" s="15"/>
    </row>
    <row r="217" spans="2:26" ht="15.2" hidden="1" customHeight="1">
      <c r="B217" s="308"/>
      <c r="C217" s="301"/>
      <c r="D217" s="169"/>
      <c r="E217" s="23" t="s">
        <v>2</v>
      </c>
      <c r="F217" s="154"/>
      <c r="G217" s="58"/>
      <c r="H217" s="23" t="s">
        <v>33</v>
      </c>
      <c r="I217" s="31">
        <f t="shared" si="229"/>
        <v>0</v>
      </c>
      <c r="J217" s="31"/>
      <c r="K217" s="31"/>
      <c r="L217" s="31"/>
      <c r="M217" s="31"/>
      <c r="N217" s="130">
        <v>45293</v>
      </c>
      <c r="O217" s="130">
        <v>45657</v>
      </c>
      <c r="P217" s="244"/>
      <c r="Q217" s="244"/>
      <c r="R217" s="305"/>
      <c r="T217" s="28"/>
      <c r="V217" s="27"/>
      <c r="X217" s="13"/>
      <c r="Y217" s="14"/>
      <c r="Z217" s="15"/>
    </row>
    <row r="218" spans="2:26" ht="15.2" hidden="1" customHeight="1">
      <c r="B218" s="308"/>
      <c r="C218" s="301"/>
      <c r="D218" s="169" t="s">
        <v>310</v>
      </c>
      <c r="E218" s="23" t="s">
        <v>3</v>
      </c>
      <c r="F218" s="154"/>
      <c r="G218" s="58"/>
      <c r="H218" s="23" t="s">
        <v>3</v>
      </c>
      <c r="I218" s="31">
        <f t="shared" si="229"/>
        <v>0</v>
      </c>
      <c r="J218" s="31"/>
      <c r="K218" s="31"/>
      <c r="L218" s="31"/>
      <c r="M218" s="31"/>
      <c r="N218" s="130">
        <v>45293</v>
      </c>
      <c r="O218" s="130">
        <v>45657</v>
      </c>
      <c r="P218" s="244" t="e">
        <f t="shared" ref="P218" si="267">+G219/G218</f>
        <v>#DIV/0!</v>
      </c>
      <c r="Q218" s="244" t="e">
        <f t="shared" ref="Q218" si="268">+I219/I218</f>
        <v>#DIV/0!</v>
      </c>
      <c r="R218" s="305" t="e">
        <f t="shared" ref="R218" si="269">+(P218*P218)/Q218</f>
        <v>#DIV/0!</v>
      </c>
      <c r="T218" s="28"/>
      <c r="V218" s="27"/>
      <c r="X218" s="13"/>
      <c r="Y218" s="14"/>
      <c r="Z218" s="15"/>
    </row>
    <row r="219" spans="2:26" ht="15.2" hidden="1" customHeight="1">
      <c r="B219" s="308"/>
      <c r="C219" s="301"/>
      <c r="D219" s="169"/>
      <c r="E219" s="23" t="s">
        <v>2</v>
      </c>
      <c r="F219" s="154"/>
      <c r="G219" s="58"/>
      <c r="H219" s="23" t="s">
        <v>33</v>
      </c>
      <c r="I219" s="31">
        <f t="shared" si="229"/>
        <v>0</v>
      </c>
      <c r="J219" s="31"/>
      <c r="K219" s="31"/>
      <c r="L219" s="31"/>
      <c r="M219" s="31"/>
      <c r="N219" s="130">
        <v>45293</v>
      </c>
      <c r="O219" s="130">
        <v>45657</v>
      </c>
      <c r="P219" s="244"/>
      <c r="Q219" s="244"/>
      <c r="R219" s="305"/>
      <c r="T219" s="28"/>
      <c r="V219" s="27"/>
      <c r="X219" s="13"/>
      <c r="Y219" s="14"/>
      <c r="Z219" s="15"/>
    </row>
    <row r="220" spans="2:26" ht="15.2" customHeight="1">
      <c r="B220" s="308"/>
      <c r="C220" s="301"/>
      <c r="D220" s="169" t="s">
        <v>311</v>
      </c>
      <c r="E220" s="23" t="s">
        <v>3</v>
      </c>
      <c r="F220" s="154" t="s">
        <v>316</v>
      </c>
      <c r="G220" s="58">
        <v>2</v>
      </c>
      <c r="H220" s="23" t="s">
        <v>3</v>
      </c>
      <c r="I220" s="31">
        <f>+J220+K220+L220+M220</f>
        <v>67800000</v>
      </c>
      <c r="J220" s="77">
        <v>67800000</v>
      </c>
      <c r="K220" s="31"/>
      <c r="L220" s="31"/>
      <c r="M220" s="31"/>
      <c r="N220" s="130">
        <v>45293</v>
      </c>
      <c r="O220" s="130">
        <v>45657</v>
      </c>
      <c r="P220" s="244">
        <f t="shared" ref="P220" si="270">+G221/G220</f>
        <v>1</v>
      </c>
      <c r="Q220" s="244">
        <f t="shared" ref="Q220" si="271">+I221/I220</f>
        <v>1</v>
      </c>
      <c r="R220" s="305">
        <f t="shared" ref="R220" si="272">+(P220*P220)/Q220</f>
        <v>1</v>
      </c>
      <c r="T220" s="28"/>
      <c r="V220" s="27"/>
      <c r="X220" s="13"/>
      <c r="Y220" s="14"/>
      <c r="Z220" s="15"/>
    </row>
    <row r="221" spans="2:26" ht="15.2" customHeight="1">
      <c r="B221" s="308"/>
      <c r="C221" s="301"/>
      <c r="D221" s="169"/>
      <c r="E221" s="23" t="s">
        <v>2</v>
      </c>
      <c r="F221" s="154"/>
      <c r="G221" s="58">
        <v>2</v>
      </c>
      <c r="H221" s="23" t="s">
        <v>33</v>
      </c>
      <c r="I221" s="31">
        <f t="shared" si="229"/>
        <v>67800000</v>
      </c>
      <c r="J221" s="77">
        <v>67800000</v>
      </c>
      <c r="K221" s="31"/>
      <c r="L221" s="31"/>
      <c r="M221" s="31"/>
      <c r="N221" s="130">
        <v>45293</v>
      </c>
      <c r="O221" s="130">
        <v>45657</v>
      </c>
      <c r="P221" s="244"/>
      <c r="Q221" s="244"/>
      <c r="R221" s="305"/>
      <c r="T221" s="28"/>
      <c r="V221" s="27"/>
      <c r="X221" s="13"/>
      <c r="Y221" s="14"/>
      <c r="Z221" s="15"/>
    </row>
    <row r="222" spans="2:26" ht="15.2" hidden="1" customHeight="1">
      <c r="B222" s="308"/>
      <c r="C222" s="301"/>
      <c r="D222" s="169" t="s">
        <v>312</v>
      </c>
      <c r="E222" s="23" t="s">
        <v>3</v>
      </c>
      <c r="F222" s="154"/>
      <c r="G222" s="58"/>
      <c r="H222" s="23" t="s">
        <v>3</v>
      </c>
      <c r="I222" s="31">
        <f t="shared" si="229"/>
        <v>0</v>
      </c>
      <c r="J222" s="31"/>
      <c r="K222" s="31"/>
      <c r="L222" s="31"/>
      <c r="M222" s="31"/>
      <c r="N222" s="130">
        <v>45293</v>
      </c>
      <c r="O222" s="130">
        <v>45657</v>
      </c>
      <c r="P222" s="244" t="e">
        <f t="shared" ref="P222" si="273">+G223/G222</f>
        <v>#DIV/0!</v>
      </c>
      <c r="Q222" s="244" t="e">
        <f t="shared" ref="Q222" si="274">+I223/I222</f>
        <v>#DIV/0!</v>
      </c>
      <c r="R222" s="305" t="e">
        <f t="shared" ref="R222" si="275">+(P222*P222)/Q222</f>
        <v>#DIV/0!</v>
      </c>
      <c r="T222" s="28"/>
      <c r="V222" s="27"/>
      <c r="X222" s="13"/>
      <c r="Y222" s="14"/>
      <c r="Z222" s="15"/>
    </row>
    <row r="223" spans="2:26" ht="15.2" hidden="1" customHeight="1">
      <c r="B223" s="308"/>
      <c r="C223" s="301"/>
      <c r="D223" s="169"/>
      <c r="E223" s="23" t="s">
        <v>2</v>
      </c>
      <c r="F223" s="154"/>
      <c r="G223" s="58"/>
      <c r="H223" s="23" t="s">
        <v>33</v>
      </c>
      <c r="I223" s="31">
        <f t="shared" si="229"/>
        <v>0</v>
      </c>
      <c r="J223" s="31"/>
      <c r="K223" s="31"/>
      <c r="L223" s="31"/>
      <c r="M223" s="31"/>
      <c r="N223" s="130">
        <v>45293</v>
      </c>
      <c r="O223" s="130">
        <v>45657</v>
      </c>
      <c r="P223" s="244"/>
      <c r="Q223" s="244"/>
      <c r="R223" s="305"/>
      <c r="T223" s="28"/>
      <c r="V223" s="27"/>
      <c r="X223" s="13"/>
      <c r="Y223" s="14"/>
      <c r="Z223" s="15"/>
    </row>
    <row r="224" spans="2:26" ht="15.2" hidden="1" customHeight="1">
      <c r="B224" s="308"/>
      <c r="C224" s="301"/>
      <c r="D224" s="169" t="s">
        <v>313</v>
      </c>
      <c r="E224" s="23" t="s">
        <v>3</v>
      </c>
      <c r="F224" s="154"/>
      <c r="G224" s="58"/>
      <c r="H224" s="23" t="s">
        <v>3</v>
      </c>
      <c r="I224" s="31">
        <f t="shared" si="229"/>
        <v>0</v>
      </c>
      <c r="J224" s="31"/>
      <c r="K224" s="31"/>
      <c r="L224" s="31"/>
      <c r="M224" s="31"/>
      <c r="N224" s="130">
        <v>45293</v>
      </c>
      <c r="O224" s="130">
        <v>45657</v>
      </c>
      <c r="P224" s="244" t="e">
        <f t="shared" ref="P224" si="276">+G225/G224</f>
        <v>#DIV/0!</v>
      </c>
      <c r="Q224" s="244" t="e">
        <f t="shared" ref="Q224" si="277">+I225/I224</f>
        <v>#DIV/0!</v>
      </c>
      <c r="R224" s="305" t="e">
        <f t="shared" ref="R224" si="278">+(P224*P224)/Q224</f>
        <v>#DIV/0!</v>
      </c>
      <c r="T224" s="28"/>
      <c r="V224" s="27"/>
      <c r="X224" s="13"/>
      <c r="Y224" s="14"/>
      <c r="Z224" s="15"/>
    </row>
    <row r="225" spans="2:26" ht="15.2" hidden="1" customHeight="1">
      <c r="B225" s="308"/>
      <c r="C225" s="301"/>
      <c r="D225" s="169"/>
      <c r="E225" s="23" t="s">
        <v>2</v>
      </c>
      <c r="F225" s="154"/>
      <c r="G225" s="58"/>
      <c r="H225" s="23" t="s">
        <v>33</v>
      </c>
      <c r="I225" s="31">
        <f t="shared" si="229"/>
        <v>0</v>
      </c>
      <c r="J225" s="31"/>
      <c r="K225" s="31"/>
      <c r="L225" s="31"/>
      <c r="M225" s="31"/>
      <c r="N225" s="130">
        <v>45293</v>
      </c>
      <c r="O225" s="130">
        <v>45657</v>
      </c>
      <c r="P225" s="244"/>
      <c r="Q225" s="244"/>
      <c r="R225" s="305"/>
      <c r="T225" s="28"/>
      <c r="V225" s="27"/>
      <c r="X225" s="13"/>
      <c r="Y225" s="14"/>
      <c r="Z225" s="15"/>
    </row>
    <row r="226" spans="2:26" ht="15.2" hidden="1" customHeight="1">
      <c r="B226" s="308"/>
      <c r="C226" s="301"/>
      <c r="D226" s="169" t="s">
        <v>314</v>
      </c>
      <c r="E226" s="23" t="s">
        <v>3</v>
      </c>
      <c r="F226" s="154"/>
      <c r="G226" s="58"/>
      <c r="H226" s="23" t="s">
        <v>3</v>
      </c>
      <c r="I226" s="31">
        <f t="shared" si="229"/>
        <v>0</v>
      </c>
      <c r="J226" s="31"/>
      <c r="K226" s="31"/>
      <c r="L226" s="31"/>
      <c r="M226" s="31"/>
      <c r="N226" s="130">
        <v>45293</v>
      </c>
      <c r="O226" s="130">
        <v>45657</v>
      </c>
      <c r="P226" s="244" t="e">
        <f t="shared" ref="P226" si="279">+G227/G226</f>
        <v>#DIV/0!</v>
      </c>
      <c r="Q226" s="244" t="e">
        <f t="shared" ref="Q226" si="280">+I227/I226</f>
        <v>#DIV/0!</v>
      </c>
      <c r="R226" s="305" t="e">
        <f t="shared" ref="R226" si="281">+(P226*P226)/Q226</f>
        <v>#DIV/0!</v>
      </c>
      <c r="T226" s="28"/>
      <c r="V226" s="27"/>
      <c r="X226" s="13"/>
      <c r="Y226" s="14"/>
      <c r="Z226" s="15"/>
    </row>
    <row r="227" spans="2:26" ht="15.2" hidden="1" customHeight="1">
      <c r="B227" s="308"/>
      <c r="C227" s="301"/>
      <c r="D227" s="169"/>
      <c r="E227" s="23" t="s">
        <v>2</v>
      </c>
      <c r="F227" s="154"/>
      <c r="G227" s="58"/>
      <c r="H227" s="23" t="s">
        <v>33</v>
      </c>
      <c r="I227" s="31">
        <f t="shared" si="229"/>
        <v>0</v>
      </c>
      <c r="J227" s="31"/>
      <c r="K227" s="31"/>
      <c r="L227" s="31"/>
      <c r="M227" s="31"/>
      <c r="N227" s="130">
        <v>45293</v>
      </c>
      <c r="O227" s="130">
        <v>45657</v>
      </c>
      <c r="P227" s="244"/>
      <c r="Q227" s="244"/>
      <c r="R227" s="305"/>
      <c r="T227" s="28"/>
      <c r="V227" s="27"/>
      <c r="X227" s="13"/>
      <c r="Y227" s="14"/>
      <c r="Z227" s="15"/>
    </row>
    <row r="228" spans="2:26" ht="15.2" customHeight="1">
      <c r="B228" s="308"/>
      <c r="C228" s="301"/>
      <c r="D228" s="169" t="s">
        <v>315</v>
      </c>
      <c r="E228" s="23" t="s">
        <v>3</v>
      </c>
      <c r="F228" s="154" t="s">
        <v>347</v>
      </c>
      <c r="G228" s="58">
        <v>3000</v>
      </c>
      <c r="H228" s="23" t="s">
        <v>3</v>
      </c>
      <c r="I228" s="31">
        <f>+J228+K228+L228+M228</f>
        <v>222191218</v>
      </c>
      <c r="J228" s="77">
        <v>222191218</v>
      </c>
      <c r="K228" s="31"/>
      <c r="L228" s="31"/>
      <c r="M228" s="31"/>
      <c r="N228" s="130">
        <v>45293</v>
      </c>
      <c r="O228" s="130">
        <v>45657</v>
      </c>
      <c r="P228" s="244">
        <f t="shared" ref="P228" si="282">+G229/G228</f>
        <v>1.3125333333333333</v>
      </c>
      <c r="Q228" s="244">
        <f t="shared" ref="Q228" si="283">+I229/I228</f>
        <v>1</v>
      </c>
      <c r="R228" s="305">
        <f t="shared" ref="R228" si="284">+(P228*P228)/Q228</f>
        <v>1.722743751111111</v>
      </c>
      <c r="T228" s="28"/>
      <c r="V228" s="27"/>
      <c r="X228" s="13"/>
      <c r="Y228" s="14"/>
      <c r="Z228" s="15"/>
    </row>
    <row r="229" spans="2:26" ht="15.2" customHeight="1" thickBot="1">
      <c r="B229" s="308"/>
      <c r="C229" s="302"/>
      <c r="D229" s="171"/>
      <c r="E229" s="63" t="s">
        <v>2</v>
      </c>
      <c r="F229" s="162"/>
      <c r="G229" s="76">
        <v>3937.6</v>
      </c>
      <c r="H229" s="63" t="s">
        <v>33</v>
      </c>
      <c r="I229" s="60">
        <f t="shared" si="229"/>
        <v>222191218</v>
      </c>
      <c r="J229" s="78">
        <v>222191218</v>
      </c>
      <c r="K229" s="60"/>
      <c r="L229" s="60"/>
      <c r="M229" s="60"/>
      <c r="N229" s="133">
        <v>45293</v>
      </c>
      <c r="O229" s="133">
        <v>45657</v>
      </c>
      <c r="P229" s="306"/>
      <c r="Q229" s="306"/>
      <c r="R229" s="307"/>
      <c r="T229" s="28"/>
      <c r="V229" s="27"/>
      <c r="X229" s="13"/>
      <c r="Y229" s="14"/>
      <c r="Z229" s="15"/>
    </row>
    <row r="230" spans="2:26" ht="15.2" customHeight="1">
      <c r="C230" s="267"/>
      <c r="D230" s="268" t="s">
        <v>7</v>
      </c>
      <c r="E230" s="61" t="s">
        <v>3</v>
      </c>
      <c r="F230" s="161"/>
      <c r="G230" s="62"/>
      <c r="H230" s="61" t="s">
        <v>3</v>
      </c>
      <c r="I230" s="64">
        <f>+I34+I36+I38+I46+I52+I56+I58+I62+I68+I70+I72+I88+I102+I174+I192+I220+I228</f>
        <v>23399540930</v>
      </c>
      <c r="J230" s="65">
        <f>+J34+J36+J38+J46+J52+J56+J58+J62+J68+J70+J72+J88+J102+J174+J192+J220+J228</f>
        <v>16171750337</v>
      </c>
      <c r="K230" s="65">
        <f t="shared" ref="K230:M230" si="285">+K34+K36+K38+K46+K52+K56+K58+K62+K68+K70+K72+K88+K102+K174+K192+K220+K228</f>
        <v>6372105614</v>
      </c>
      <c r="L230" s="65">
        <f t="shared" si="285"/>
        <v>0</v>
      </c>
      <c r="M230" s="65">
        <f t="shared" si="285"/>
        <v>855684979</v>
      </c>
      <c r="N230" s="98"/>
      <c r="O230" s="95"/>
      <c r="P230" s="270"/>
      <c r="Q230" s="270"/>
      <c r="R230" s="267"/>
    </row>
    <row r="231" spans="2:26" ht="15.2" customHeight="1">
      <c r="C231" s="175"/>
      <c r="D231" s="269"/>
      <c r="E231" s="23" t="s">
        <v>2</v>
      </c>
      <c r="F231" s="158"/>
      <c r="G231" s="58"/>
      <c r="H231" s="23" t="s">
        <v>33</v>
      </c>
      <c r="I231" s="79">
        <f>+I35+I37+I39+I47+I53+I57+I59+I63+I69+I71+I73+I89+I103+I175+I193+I221+I229</f>
        <v>17384404170</v>
      </c>
      <c r="J231" s="79">
        <f>+J35+J37+J39+J47+J53+J57+J59+J63+J69+J71+J73+J89+J103+J175+J193+J221+J229</f>
        <v>11483435280</v>
      </c>
      <c r="K231" s="79">
        <f>+K35+K37+K39+K47+K53+K57+K59+K63+K69+K71+K73+K89+K103+K175+K193+K221+K229</f>
        <v>5900968890</v>
      </c>
      <c r="L231" s="79">
        <f>+L35+L37+L39+L47+L53+L57+L59+L63+L69+L71+L73+L89+L103+L175+L193+L221+L229</f>
        <v>0</v>
      </c>
      <c r="M231" s="79">
        <f>+M35+M37+M39+M47+M53+M57+M59+M63+M69+M71+M73+M89+M103+M175+M193+M221+M229</f>
        <v>0</v>
      </c>
      <c r="N231" s="66"/>
      <c r="O231" s="67"/>
      <c r="P231" s="271"/>
      <c r="Q231" s="271"/>
      <c r="R231" s="175"/>
    </row>
    <row r="232" spans="2:26">
      <c r="E232" s="41"/>
      <c r="I232" s="68"/>
      <c r="J232" s="68"/>
      <c r="K232" s="68"/>
      <c r="L232" s="13"/>
      <c r="M232" s="13"/>
      <c r="N232" s="44"/>
      <c r="O232" s="44"/>
      <c r="P232" s="43"/>
      <c r="Q232" s="45"/>
      <c r="R232" s="46"/>
      <c r="S232" s="45"/>
    </row>
    <row r="233" spans="2:26" ht="15">
      <c r="C233" s="272" t="s">
        <v>34</v>
      </c>
      <c r="D233" s="272"/>
      <c r="E233" s="272" t="s">
        <v>6</v>
      </c>
      <c r="F233" s="272"/>
      <c r="G233" s="272"/>
      <c r="H233" s="272"/>
      <c r="I233" s="272"/>
      <c r="J233" s="272"/>
      <c r="K233" s="47" t="s">
        <v>36</v>
      </c>
      <c r="L233" s="273" t="s">
        <v>37</v>
      </c>
      <c r="M233" s="273"/>
      <c r="N233" s="274" t="s">
        <v>5</v>
      </c>
      <c r="O233" s="275"/>
      <c r="P233" s="275"/>
      <c r="Q233" s="275"/>
      <c r="R233" s="275"/>
    </row>
    <row r="234" spans="2:26" ht="20.25" customHeight="1">
      <c r="C234" s="276" t="s">
        <v>368</v>
      </c>
      <c r="D234" s="277"/>
      <c r="E234" s="280" t="s">
        <v>369</v>
      </c>
      <c r="F234" s="281"/>
      <c r="G234" s="281"/>
      <c r="H234" s="281"/>
      <c r="I234" s="281"/>
      <c r="J234" s="282"/>
      <c r="K234" s="154" t="s">
        <v>35</v>
      </c>
      <c r="L234" s="23" t="s">
        <v>3</v>
      </c>
      <c r="M234" s="69">
        <v>21</v>
      </c>
      <c r="N234" s="217" t="s">
        <v>365</v>
      </c>
      <c r="O234" s="217"/>
      <c r="P234" s="217"/>
      <c r="Q234" s="217"/>
      <c r="R234" s="217"/>
    </row>
    <row r="235" spans="2:26" ht="18" customHeight="1">
      <c r="C235" s="278"/>
      <c r="D235" s="279"/>
      <c r="E235" s="283"/>
      <c r="F235" s="284"/>
      <c r="G235" s="284"/>
      <c r="H235" s="284"/>
      <c r="I235" s="284"/>
      <c r="J235" s="285"/>
      <c r="K235" s="154"/>
      <c r="L235" s="23" t="s">
        <v>2</v>
      </c>
      <c r="M235" s="70"/>
      <c r="N235" s="217"/>
      <c r="O235" s="217"/>
      <c r="P235" s="217"/>
      <c r="Q235" s="217"/>
      <c r="R235" s="217"/>
    </row>
    <row r="236" spans="2:26" ht="18.75" customHeight="1">
      <c r="C236" s="276" t="s">
        <v>370</v>
      </c>
      <c r="D236" s="277"/>
      <c r="E236" s="280" t="s">
        <v>371</v>
      </c>
      <c r="F236" s="281"/>
      <c r="G236" s="281"/>
      <c r="H236" s="281"/>
      <c r="I236" s="281"/>
      <c r="J236" s="282"/>
      <c r="K236" s="154" t="s">
        <v>320</v>
      </c>
      <c r="L236" s="23" t="s">
        <v>3</v>
      </c>
      <c r="M236" s="71">
        <v>27</v>
      </c>
      <c r="N236" s="288" t="s">
        <v>4</v>
      </c>
      <c r="O236" s="289"/>
      <c r="P236" s="289"/>
      <c r="Q236" s="289"/>
      <c r="R236" s="290"/>
    </row>
    <row r="237" spans="2:26" ht="14.25" customHeight="1">
      <c r="C237" s="278"/>
      <c r="D237" s="279"/>
      <c r="E237" s="283"/>
      <c r="F237" s="284"/>
      <c r="G237" s="284"/>
      <c r="H237" s="284"/>
      <c r="I237" s="284"/>
      <c r="J237" s="285"/>
      <c r="K237" s="154"/>
      <c r="L237" s="23" t="s">
        <v>2</v>
      </c>
      <c r="M237" s="70"/>
      <c r="N237" s="291"/>
      <c r="O237" s="292"/>
      <c r="P237" s="292"/>
      <c r="Q237" s="292"/>
      <c r="R237" s="293"/>
    </row>
    <row r="238" spans="2:26" ht="15.75" customHeight="1">
      <c r="C238" s="287" t="s">
        <v>321</v>
      </c>
      <c r="D238" s="277"/>
      <c r="E238" s="280" t="s">
        <v>372</v>
      </c>
      <c r="F238" s="281"/>
      <c r="G238" s="281"/>
      <c r="H238" s="281"/>
      <c r="I238" s="281"/>
      <c r="J238" s="282"/>
      <c r="K238" s="154" t="s">
        <v>322</v>
      </c>
      <c r="L238" s="23" t="s">
        <v>3</v>
      </c>
      <c r="M238" s="71">
        <v>8</v>
      </c>
      <c r="N238" s="291"/>
      <c r="O238" s="292"/>
      <c r="P238" s="292"/>
      <c r="Q238" s="292"/>
      <c r="R238" s="293"/>
    </row>
    <row r="239" spans="2:26" ht="15">
      <c r="C239" s="278"/>
      <c r="D239" s="279"/>
      <c r="E239" s="283"/>
      <c r="F239" s="284"/>
      <c r="G239" s="284"/>
      <c r="H239" s="284"/>
      <c r="I239" s="284"/>
      <c r="J239" s="285"/>
      <c r="K239" s="154"/>
      <c r="L239" s="23" t="s">
        <v>2</v>
      </c>
      <c r="M239" s="72">
        <v>0.16</v>
      </c>
      <c r="N239" s="294"/>
      <c r="O239" s="295"/>
      <c r="P239" s="295"/>
      <c r="Q239" s="295"/>
      <c r="R239" s="296"/>
    </row>
    <row r="240" spans="2:26" ht="15.75" customHeight="1">
      <c r="C240" s="287" t="s">
        <v>323</v>
      </c>
      <c r="D240" s="277"/>
      <c r="E240" s="280" t="s">
        <v>373</v>
      </c>
      <c r="F240" s="281"/>
      <c r="G240" s="281"/>
      <c r="H240" s="281"/>
      <c r="I240" s="281"/>
      <c r="J240" s="282"/>
      <c r="K240" s="154" t="s">
        <v>324</v>
      </c>
      <c r="L240" s="23" t="s">
        <v>3</v>
      </c>
      <c r="M240" s="71">
        <v>400</v>
      </c>
      <c r="N240" s="217" t="s">
        <v>376</v>
      </c>
      <c r="O240" s="217"/>
      <c r="P240" s="217"/>
      <c r="Q240" s="217"/>
      <c r="R240" s="217"/>
    </row>
    <row r="241" spans="3:51" ht="15">
      <c r="C241" s="278"/>
      <c r="D241" s="279"/>
      <c r="E241" s="283"/>
      <c r="F241" s="284"/>
      <c r="G241" s="284"/>
      <c r="H241" s="284"/>
      <c r="I241" s="284"/>
      <c r="J241" s="285"/>
      <c r="K241" s="154"/>
      <c r="L241" s="23" t="s">
        <v>2</v>
      </c>
      <c r="M241" s="70" t="s">
        <v>348</v>
      </c>
      <c r="N241" s="217"/>
      <c r="O241" s="217"/>
      <c r="P241" s="217"/>
      <c r="Q241" s="217"/>
      <c r="R241" s="217"/>
    </row>
    <row r="242" spans="3:51" ht="15" customHeight="1">
      <c r="C242" s="280" t="s">
        <v>1</v>
      </c>
      <c r="D242" s="281"/>
      <c r="E242" s="281"/>
      <c r="F242" s="281"/>
      <c r="G242" s="281"/>
      <c r="H242" s="281"/>
      <c r="I242" s="281"/>
      <c r="J242" s="281"/>
      <c r="K242" s="281"/>
      <c r="L242" s="281"/>
      <c r="M242" s="282"/>
      <c r="N242" s="286" t="s">
        <v>0</v>
      </c>
      <c r="O242" s="286"/>
      <c r="P242" s="286"/>
      <c r="Q242" s="286"/>
      <c r="R242" s="286"/>
    </row>
    <row r="243" spans="3:51" ht="29.25" customHeight="1">
      <c r="C243" s="283"/>
      <c r="D243" s="284"/>
      <c r="E243" s="284"/>
      <c r="F243" s="284"/>
      <c r="G243" s="284"/>
      <c r="H243" s="284"/>
      <c r="I243" s="284"/>
      <c r="J243" s="284"/>
      <c r="K243" s="284"/>
      <c r="L243" s="284"/>
      <c r="M243" s="285"/>
      <c r="N243" s="286"/>
      <c r="O243" s="286"/>
      <c r="P243" s="286"/>
      <c r="Q243" s="286"/>
      <c r="R243" s="286"/>
    </row>
    <row r="244" spans="3:51">
      <c r="N244" s="48"/>
      <c r="O244" s="48"/>
    </row>
    <row r="245" spans="3:51">
      <c r="I245" s="49"/>
      <c r="J245" s="49"/>
      <c r="S245" s="51"/>
      <c r="T245" s="51"/>
      <c r="U245" s="51"/>
      <c r="V245" s="51"/>
      <c r="W245" s="51"/>
      <c r="X245" s="51"/>
      <c r="Y245" s="51"/>
      <c r="Z245" s="51"/>
      <c r="AA245" s="51"/>
      <c r="AB245" s="51"/>
      <c r="AC245" s="51"/>
      <c r="AD245" s="51"/>
      <c r="AE245" s="51"/>
      <c r="AF245" s="51"/>
      <c r="AG245" s="51"/>
      <c r="AH245" s="51"/>
      <c r="AI245" s="51"/>
      <c r="AJ245" s="51"/>
      <c r="AK245" s="51"/>
      <c r="AL245" s="51"/>
      <c r="AM245" s="51"/>
      <c r="AN245" s="51"/>
      <c r="AO245" s="51"/>
      <c r="AP245" s="51"/>
      <c r="AQ245" s="51"/>
      <c r="AR245" s="51"/>
      <c r="AS245" s="51"/>
      <c r="AT245" s="51"/>
      <c r="AU245" s="51"/>
      <c r="AV245" s="51"/>
      <c r="AW245" s="51"/>
      <c r="AX245" s="51"/>
      <c r="AY245" s="51"/>
    </row>
    <row r="246" spans="3:51">
      <c r="I246" s="49"/>
      <c r="J246" s="49"/>
      <c r="S246" s="51"/>
      <c r="T246" s="51"/>
      <c r="U246" s="51"/>
      <c r="V246" s="51"/>
      <c r="W246" s="51"/>
      <c r="X246" s="51"/>
      <c r="Y246" s="51"/>
      <c r="Z246" s="51"/>
      <c r="AA246" s="51"/>
      <c r="AB246" s="51"/>
      <c r="AC246" s="51"/>
      <c r="AD246" s="51"/>
      <c r="AE246" s="51"/>
      <c r="AF246" s="51"/>
      <c r="AG246" s="51"/>
      <c r="AH246" s="51"/>
      <c r="AI246" s="51"/>
      <c r="AJ246" s="51"/>
      <c r="AK246" s="51"/>
      <c r="AL246" s="51"/>
      <c r="AM246" s="51"/>
      <c r="AN246" s="51"/>
      <c r="AO246" s="51"/>
      <c r="AP246" s="51"/>
      <c r="AQ246" s="51"/>
      <c r="AR246" s="51"/>
      <c r="AS246" s="51"/>
      <c r="AT246" s="51"/>
      <c r="AU246" s="51"/>
      <c r="AV246" s="51"/>
      <c r="AW246" s="51"/>
      <c r="AX246" s="51"/>
      <c r="AY246" s="51"/>
    </row>
    <row r="247" spans="3:51">
      <c r="I247" s="49"/>
      <c r="J247" s="49"/>
      <c r="S247" s="51"/>
      <c r="T247" s="51"/>
      <c r="U247" s="51"/>
      <c r="V247" s="51"/>
      <c r="W247" s="51"/>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row>
    <row r="248" spans="3:51">
      <c r="S248" s="51"/>
      <c r="T248" s="51"/>
      <c r="U248" s="51"/>
      <c r="V248" s="51"/>
      <c r="W248" s="51"/>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row>
    <row r="249" spans="3:51">
      <c r="S249" s="51"/>
      <c r="T249" s="51"/>
      <c r="U249" s="51"/>
      <c r="V249" s="51"/>
      <c r="W249" s="51"/>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row>
    <row r="250" spans="3:51">
      <c r="S250" s="51"/>
      <c r="T250" s="51"/>
      <c r="U250" s="51"/>
      <c r="V250" s="51"/>
      <c r="W250" s="51"/>
      <c r="X250" s="51"/>
      <c r="Y250" s="51"/>
      <c r="Z250" s="51"/>
      <c r="AA250" s="51"/>
      <c r="AB250" s="51"/>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row>
    <row r="251" spans="3:51">
      <c r="S251" s="51"/>
      <c r="T251" s="51"/>
      <c r="U251" s="51"/>
      <c r="V251" s="51"/>
      <c r="W251" s="51"/>
      <c r="X251" s="51"/>
      <c r="Y251" s="51"/>
      <c r="Z251" s="51"/>
      <c r="AA251" s="51"/>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row>
    <row r="252" spans="3:51">
      <c r="S252" s="51"/>
      <c r="T252" s="51"/>
      <c r="U252" s="51"/>
      <c r="V252" s="51"/>
      <c r="W252" s="51"/>
      <c r="X252" s="51"/>
      <c r="Y252" s="51"/>
      <c r="Z252" s="51"/>
      <c r="AA252" s="51"/>
      <c r="AB252" s="51"/>
      <c r="AC252" s="51"/>
      <c r="AD252" s="51"/>
      <c r="AE252" s="51"/>
      <c r="AF252" s="51"/>
      <c r="AG252" s="51"/>
      <c r="AH252" s="51"/>
      <c r="AI252" s="51"/>
      <c r="AJ252" s="51"/>
      <c r="AK252" s="51"/>
      <c r="AL252" s="51"/>
      <c r="AM252" s="51"/>
      <c r="AN252" s="51"/>
      <c r="AO252" s="51"/>
      <c r="AP252" s="51"/>
      <c r="AQ252" s="51"/>
      <c r="AR252" s="51"/>
      <c r="AS252" s="51"/>
      <c r="AT252" s="51"/>
      <c r="AU252" s="51"/>
      <c r="AV252" s="51"/>
      <c r="AW252" s="51"/>
      <c r="AX252" s="51"/>
      <c r="AY252" s="51"/>
    </row>
    <row r="253" spans="3:51">
      <c r="S253" s="51"/>
      <c r="T253" s="51"/>
      <c r="U253" s="51"/>
      <c r="V253" s="51"/>
      <c r="W253" s="51"/>
      <c r="X253" s="51"/>
      <c r="Y253" s="51"/>
      <c r="Z253" s="51"/>
      <c r="AA253" s="51"/>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row>
    <row r="254" spans="3:51">
      <c r="S254" s="51"/>
      <c r="T254" s="51"/>
      <c r="U254" s="51"/>
      <c r="V254" s="51"/>
      <c r="W254" s="51"/>
      <c r="X254" s="51"/>
      <c r="Y254" s="51"/>
      <c r="Z254" s="51"/>
      <c r="AA254" s="51"/>
      <c r="AB254" s="51"/>
      <c r="AC254" s="51"/>
      <c r="AD254" s="51"/>
      <c r="AE254" s="51"/>
      <c r="AF254" s="51"/>
      <c r="AG254" s="51"/>
      <c r="AH254" s="51"/>
      <c r="AI254" s="51"/>
      <c r="AJ254" s="51"/>
      <c r="AK254" s="51"/>
      <c r="AL254" s="51"/>
      <c r="AM254" s="51"/>
      <c r="AN254" s="51"/>
      <c r="AO254" s="51"/>
      <c r="AP254" s="51"/>
      <c r="AQ254" s="51"/>
      <c r="AR254" s="51"/>
      <c r="AS254" s="51"/>
      <c r="AT254" s="51"/>
      <c r="AU254" s="51"/>
      <c r="AV254" s="51"/>
      <c r="AW254" s="51"/>
      <c r="AX254" s="51"/>
      <c r="AY254" s="51"/>
    </row>
    <row r="255" spans="3:51">
      <c r="S255" s="51"/>
      <c r="T255" s="51"/>
      <c r="U255" s="51"/>
      <c r="V255" s="51"/>
      <c r="W255" s="51"/>
      <c r="X255" s="51"/>
      <c r="Y255" s="51"/>
      <c r="Z255" s="51"/>
      <c r="AA255" s="51"/>
      <c r="AB255" s="51"/>
      <c r="AC255" s="51"/>
      <c r="AD255" s="51"/>
      <c r="AE255" s="51"/>
      <c r="AF255" s="51"/>
      <c r="AG255" s="51"/>
      <c r="AH255" s="51"/>
      <c r="AI255" s="51"/>
      <c r="AJ255" s="51"/>
      <c r="AK255" s="51"/>
      <c r="AL255" s="51"/>
      <c r="AM255" s="51"/>
      <c r="AN255" s="51"/>
      <c r="AO255" s="51"/>
      <c r="AP255" s="51"/>
      <c r="AQ255" s="51"/>
      <c r="AR255" s="51"/>
      <c r="AS255" s="51"/>
      <c r="AT255" s="51"/>
      <c r="AU255" s="51"/>
      <c r="AV255" s="51"/>
      <c r="AW255" s="51"/>
      <c r="AX255" s="51"/>
      <c r="AY255" s="51"/>
    </row>
    <row r="256" spans="3:51">
      <c r="S256" s="51"/>
      <c r="T256" s="51"/>
      <c r="U256" s="51"/>
      <c r="V256" s="51"/>
      <c r="W256" s="51"/>
      <c r="X256" s="51"/>
      <c r="Y256" s="51"/>
      <c r="Z256" s="51"/>
      <c r="AA256" s="51"/>
      <c r="AB256" s="51"/>
      <c r="AC256" s="51"/>
      <c r="AD256" s="51"/>
      <c r="AE256" s="51"/>
      <c r="AF256" s="51"/>
      <c r="AG256" s="51"/>
      <c r="AH256" s="51"/>
      <c r="AI256" s="51"/>
      <c r="AJ256" s="51"/>
      <c r="AK256" s="51"/>
      <c r="AL256" s="51"/>
      <c r="AM256" s="51"/>
      <c r="AN256" s="51"/>
      <c r="AO256" s="51"/>
      <c r="AP256" s="51"/>
      <c r="AQ256" s="51"/>
      <c r="AR256" s="51"/>
      <c r="AS256" s="51"/>
      <c r="AT256" s="51"/>
      <c r="AU256" s="51"/>
      <c r="AV256" s="51"/>
      <c r="AW256" s="51"/>
      <c r="AX256" s="51"/>
      <c r="AY256" s="51"/>
    </row>
    <row r="257" spans="19:51">
      <c r="S257" s="51"/>
      <c r="T257" s="51"/>
      <c r="U257" s="51"/>
      <c r="V257" s="51"/>
      <c r="W257" s="51"/>
      <c r="X257" s="51"/>
      <c r="Y257" s="51"/>
      <c r="Z257" s="51"/>
      <c r="AA257" s="51"/>
      <c r="AB257" s="51"/>
      <c r="AC257" s="51"/>
      <c r="AD257" s="51"/>
      <c r="AE257" s="51"/>
      <c r="AF257" s="51"/>
      <c r="AG257" s="51"/>
      <c r="AH257" s="51"/>
      <c r="AI257" s="51"/>
      <c r="AJ257" s="51"/>
      <c r="AK257" s="51"/>
      <c r="AL257" s="51"/>
      <c r="AM257" s="51"/>
      <c r="AN257" s="51"/>
      <c r="AO257" s="51"/>
      <c r="AP257" s="51"/>
      <c r="AQ257" s="51"/>
      <c r="AR257" s="51"/>
      <c r="AS257" s="51"/>
      <c r="AT257" s="51"/>
      <c r="AU257" s="51"/>
      <c r="AV257" s="51"/>
      <c r="AW257" s="51"/>
      <c r="AX257" s="51"/>
      <c r="AY257" s="51"/>
    </row>
    <row r="258" spans="19:51">
      <c r="S258" s="51"/>
      <c r="T258" s="51"/>
      <c r="U258" s="51"/>
      <c r="V258" s="51"/>
      <c r="W258" s="51"/>
      <c r="X258" s="51"/>
      <c r="Y258" s="51"/>
      <c r="Z258" s="51"/>
      <c r="AA258" s="51"/>
      <c r="AB258" s="51"/>
      <c r="AC258" s="51"/>
      <c r="AD258" s="51"/>
      <c r="AE258" s="51"/>
      <c r="AF258" s="51"/>
      <c r="AG258" s="51"/>
      <c r="AH258" s="51"/>
      <c r="AI258" s="51"/>
      <c r="AJ258" s="51"/>
      <c r="AK258" s="51"/>
      <c r="AL258" s="51"/>
      <c r="AM258" s="51"/>
      <c r="AN258" s="51"/>
      <c r="AO258" s="51"/>
      <c r="AP258" s="51"/>
      <c r="AQ258" s="51"/>
      <c r="AR258" s="51"/>
      <c r="AS258" s="51"/>
      <c r="AT258" s="51"/>
      <c r="AU258" s="51"/>
      <c r="AV258" s="51"/>
      <c r="AW258" s="51"/>
      <c r="AX258" s="51"/>
      <c r="AY258" s="51"/>
    </row>
    <row r="259" spans="19:51">
      <c r="S259" s="51"/>
      <c r="T259" s="51"/>
      <c r="U259" s="51"/>
      <c r="V259" s="51"/>
      <c r="W259" s="51"/>
      <c r="X259" s="51"/>
      <c r="Y259" s="51"/>
      <c r="Z259" s="51"/>
      <c r="AA259" s="51"/>
      <c r="AB259" s="51"/>
      <c r="AC259" s="51"/>
      <c r="AD259" s="51"/>
      <c r="AE259" s="51"/>
      <c r="AF259" s="51"/>
      <c r="AG259" s="51"/>
      <c r="AH259" s="51"/>
      <c r="AI259" s="51"/>
      <c r="AJ259" s="51"/>
      <c r="AK259" s="51"/>
      <c r="AL259" s="51"/>
      <c r="AM259" s="51"/>
      <c r="AN259" s="51"/>
      <c r="AO259" s="51"/>
      <c r="AP259" s="51"/>
      <c r="AQ259" s="51"/>
      <c r="AR259" s="51"/>
      <c r="AS259" s="51"/>
      <c r="AT259" s="51"/>
      <c r="AU259" s="51"/>
      <c r="AV259" s="51"/>
      <c r="AW259" s="51"/>
      <c r="AX259" s="51"/>
      <c r="AY259" s="51"/>
    </row>
    <row r="260" spans="19:51">
      <c r="S260" s="51"/>
      <c r="T260" s="51"/>
      <c r="U260" s="51"/>
      <c r="V260" s="51"/>
      <c r="W260" s="51"/>
      <c r="X260" s="51"/>
      <c r="Y260" s="51"/>
      <c r="Z260" s="51"/>
      <c r="AA260" s="51"/>
      <c r="AB260" s="51"/>
      <c r="AC260" s="51"/>
      <c r="AD260" s="51"/>
      <c r="AE260" s="51"/>
      <c r="AF260" s="51"/>
      <c r="AG260" s="51"/>
      <c r="AH260" s="51"/>
      <c r="AI260" s="51"/>
      <c r="AJ260" s="51"/>
      <c r="AK260" s="51"/>
      <c r="AL260" s="51"/>
      <c r="AM260" s="51"/>
      <c r="AN260" s="51"/>
      <c r="AO260" s="51"/>
      <c r="AP260" s="51"/>
      <c r="AQ260" s="51"/>
      <c r="AR260" s="51"/>
      <c r="AS260" s="51"/>
      <c r="AT260" s="51"/>
      <c r="AU260" s="51"/>
      <c r="AV260" s="51"/>
      <c r="AW260" s="51"/>
      <c r="AX260" s="51"/>
      <c r="AY260" s="51"/>
    </row>
    <row r="261" spans="19:51">
      <c r="S261" s="51"/>
      <c r="T261" s="51"/>
      <c r="U261" s="51"/>
      <c r="V261" s="51"/>
      <c r="W261" s="51"/>
      <c r="X261" s="51"/>
      <c r="Y261" s="51"/>
      <c r="Z261" s="51"/>
      <c r="AA261" s="51"/>
      <c r="AB261" s="51"/>
      <c r="AC261" s="51"/>
      <c r="AD261" s="51"/>
      <c r="AE261" s="51"/>
      <c r="AF261" s="51"/>
      <c r="AG261" s="51"/>
      <c r="AH261" s="51"/>
      <c r="AI261" s="51"/>
      <c r="AJ261" s="51"/>
      <c r="AK261" s="51"/>
      <c r="AL261" s="51"/>
      <c r="AM261" s="51"/>
      <c r="AN261" s="51"/>
      <c r="AO261" s="51"/>
      <c r="AP261" s="51"/>
      <c r="AQ261" s="51"/>
      <c r="AR261" s="51"/>
      <c r="AS261" s="51"/>
      <c r="AT261" s="51"/>
      <c r="AU261" s="51"/>
      <c r="AV261" s="51"/>
      <c r="AW261" s="51"/>
      <c r="AX261" s="51"/>
      <c r="AY261" s="51"/>
    </row>
    <row r="262" spans="19:51">
      <c r="S262" s="51"/>
      <c r="T262" s="51"/>
      <c r="U262" s="51"/>
      <c r="V262" s="51"/>
      <c r="W262" s="51"/>
      <c r="X262" s="51"/>
      <c r="Y262" s="51"/>
      <c r="Z262" s="51"/>
      <c r="AA262" s="51"/>
      <c r="AB262" s="51"/>
      <c r="AC262" s="51"/>
      <c r="AD262" s="51"/>
      <c r="AE262" s="51"/>
      <c r="AF262" s="51"/>
      <c r="AG262" s="51"/>
      <c r="AH262" s="51"/>
      <c r="AI262" s="51"/>
      <c r="AJ262" s="51"/>
      <c r="AK262" s="51"/>
      <c r="AL262" s="51"/>
      <c r="AM262" s="51"/>
      <c r="AN262" s="51"/>
      <c r="AO262" s="51"/>
      <c r="AP262" s="51"/>
      <c r="AQ262" s="51"/>
      <c r="AR262" s="51"/>
      <c r="AS262" s="51"/>
      <c r="AT262" s="51"/>
      <c r="AU262" s="51"/>
      <c r="AV262" s="51"/>
      <c r="AW262" s="51"/>
      <c r="AX262" s="51"/>
      <c r="AY262" s="51"/>
    </row>
    <row r="263" spans="19:51">
      <c r="S263" s="51"/>
      <c r="T263" s="51"/>
      <c r="U263" s="51"/>
      <c r="V263" s="51"/>
      <c r="W263" s="51"/>
      <c r="X263" s="51"/>
      <c r="Y263" s="51"/>
      <c r="Z263" s="51"/>
      <c r="AA263" s="51"/>
      <c r="AB263" s="51"/>
      <c r="AC263" s="51"/>
      <c r="AD263" s="51"/>
      <c r="AE263" s="51"/>
      <c r="AF263" s="51"/>
      <c r="AG263" s="51"/>
      <c r="AH263" s="51"/>
      <c r="AI263" s="51"/>
      <c r="AJ263" s="51"/>
      <c r="AK263" s="51"/>
      <c r="AL263" s="51"/>
      <c r="AM263" s="51"/>
      <c r="AN263" s="51"/>
      <c r="AO263" s="51"/>
      <c r="AP263" s="51"/>
      <c r="AQ263" s="51"/>
      <c r="AR263" s="51"/>
      <c r="AS263" s="51"/>
      <c r="AT263" s="51"/>
      <c r="AU263" s="51"/>
      <c r="AV263" s="51"/>
      <c r="AW263" s="51"/>
      <c r="AX263" s="51"/>
      <c r="AY263" s="51"/>
    </row>
    <row r="264" spans="19:51">
      <c r="S264" s="51"/>
      <c r="T264" s="51"/>
      <c r="U264" s="51"/>
      <c r="V264" s="51"/>
      <c r="W264" s="51"/>
      <c r="X264" s="51"/>
      <c r="Y264" s="51"/>
      <c r="Z264" s="51"/>
      <c r="AA264" s="51"/>
      <c r="AB264" s="51"/>
      <c r="AC264" s="51"/>
      <c r="AD264" s="51"/>
      <c r="AE264" s="51"/>
      <c r="AF264" s="51"/>
      <c r="AG264" s="51"/>
      <c r="AH264" s="51"/>
      <c r="AI264" s="51"/>
      <c r="AJ264" s="51"/>
      <c r="AK264" s="51"/>
      <c r="AL264" s="51"/>
      <c r="AM264" s="51"/>
      <c r="AN264" s="51"/>
      <c r="AO264" s="51"/>
      <c r="AP264" s="51"/>
      <c r="AQ264" s="51"/>
      <c r="AR264" s="51"/>
      <c r="AS264" s="51"/>
      <c r="AT264" s="51"/>
      <c r="AU264" s="51"/>
      <c r="AV264" s="51"/>
      <c r="AW264" s="51"/>
      <c r="AX264" s="51"/>
      <c r="AY264" s="51"/>
    </row>
    <row r="265" spans="19:51">
      <c r="S265" s="51"/>
      <c r="T265" s="51"/>
      <c r="U265" s="51"/>
      <c r="V265" s="51"/>
      <c r="W265" s="51"/>
      <c r="X265" s="51"/>
      <c r="Y265" s="51"/>
      <c r="Z265" s="51"/>
      <c r="AA265" s="51"/>
      <c r="AB265" s="51"/>
      <c r="AC265" s="51"/>
      <c r="AD265" s="51"/>
      <c r="AE265" s="51"/>
      <c r="AF265" s="51"/>
      <c r="AG265" s="51"/>
      <c r="AH265" s="51"/>
      <c r="AI265" s="51"/>
      <c r="AJ265" s="51"/>
      <c r="AK265" s="51"/>
      <c r="AL265" s="51"/>
      <c r="AM265" s="51"/>
      <c r="AN265" s="51"/>
      <c r="AO265" s="51"/>
      <c r="AP265" s="51"/>
      <c r="AQ265" s="51"/>
      <c r="AR265" s="51"/>
      <c r="AS265" s="51"/>
      <c r="AT265" s="51"/>
      <c r="AU265" s="51"/>
      <c r="AV265" s="51"/>
      <c r="AW265" s="51"/>
      <c r="AX265" s="51"/>
      <c r="AY265" s="51"/>
    </row>
    <row r="266" spans="19:51">
      <c r="S266" s="51"/>
      <c r="T266" s="51"/>
      <c r="U266" s="51"/>
      <c r="V266" s="51"/>
      <c r="W266" s="51"/>
      <c r="X266" s="51"/>
      <c r="Y266" s="51"/>
      <c r="Z266" s="51"/>
      <c r="AA266" s="51"/>
      <c r="AB266" s="51"/>
      <c r="AC266" s="51"/>
      <c r="AD266" s="51"/>
      <c r="AE266" s="51"/>
      <c r="AF266" s="51"/>
      <c r="AG266" s="51"/>
      <c r="AH266" s="51"/>
      <c r="AI266" s="51"/>
      <c r="AJ266" s="51"/>
      <c r="AK266" s="51"/>
      <c r="AL266" s="51"/>
      <c r="AM266" s="51"/>
      <c r="AN266" s="51"/>
      <c r="AO266" s="51"/>
      <c r="AP266" s="51"/>
      <c r="AQ266" s="51"/>
      <c r="AR266" s="51"/>
      <c r="AS266" s="51"/>
      <c r="AT266" s="51"/>
      <c r="AU266" s="51"/>
      <c r="AV266" s="51"/>
      <c r="AW266" s="51"/>
      <c r="AX266" s="51"/>
      <c r="AY266" s="51"/>
    </row>
    <row r="267" spans="19:51">
      <c r="S267" s="51"/>
      <c r="T267" s="51"/>
      <c r="U267" s="51"/>
      <c r="V267" s="51"/>
      <c r="W267" s="51"/>
      <c r="X267" s="51"/>
      <c r="Y267" s="51"/>
      <c r="Z267" s="51"/>
      <c r="AA267" s="51"/>
      <c r="AB267" s="51"/>
      <c r="AC267" s="51"/>
      <c r="AD267" s="51"/>
      <c r="AE267" s="51"/>
      <c r="AF267" s="51"/>
      <c r="AG267" s="51"/>
      <c r="AH267" s="51"/>
      <c r="AI267" s="51"/>
      <c r="AJ267" s="51"/>
      <c r="AK267" s="51"/>
      <c r="AL267" s="51"/>
      <c r="AM267" s="51"/>
      <c r="AN267" s="51"/>
      <c r="AO267" s="51"/>
      <c r="AP267" s="51"/>
      <c r="AQ267" s="51"/>
      <c r="AR267" s="51"/>
      <c r="AS267" s="51"/>
      <c r="AT267" s="51"/>
      <c r="AU267" s="51"/>
      <c r="AV267" s="51"/>
      <c r="AW267" s="51"/>
      <c r="AX267" s="51"/>
      <c r="AY267" s="51"/>
    </row>
    <row r="268" spans="19:51">
      <c r="S268" s="51"/>
      <c r="T268" s="51"/>
      <c r="U268" s="51"/>
      <c r="V268" s="51"/>
      <c r="W268" s="51"/>
      <c r="X268" s="51"/>
      <c r="Y268" s="51"/>
      <c r="Z268" s="51"/>
      <c r="AA268" s="51"/>
      <c r="AB268" s="51"/>
      <c r="AC268" s="51"/>
      <c r="AD268" s="51"/>
      <c r="AE268" s="51"/>
      <c r="AF268" s="51"/>
      <c r="AG268" s="51"/>
      <c r="AH268" s="51"/>
      <c r="AI268" s="51"/>
      <c r="AJ268" s="51"/>
      <c r="AK268" s="51"/>
      <c r="AL268" s="51"/>
      <c r="AM268" s="51"/>
      <c r="AN268" s="51"/>
      <c r="AO268" s="51"/>
      <c r="AP268" s="51"/>
      <c r="AQ268" s="51"/>
      <c r="AR268" s="51"/>
      <c r="AS268" s="51"/>
      <c r="AT268" s="51"/>
      <c r="AU268" s="51"/>
      <c r="AV268" s="51"/>
      <c r="AW268" s="51"/>
      <c r="AX268" s="51"/>
      <c r="AY268" s="51"/>
    </row>
    <row r="269" spans="19:51">
      <c r="S269" s="51"/>
      <c r="T269" s="51"/>
      <c r="U269" s="51"/>
      <c r="V269" s="51"/>
      <c r="W269" s="51"/>
      <c r="X269" s="51"/>
      <c r="Y269" s="51"/>
      <c r="Z269" s="51"/>
      <c r="AA269" s="51"/>
      <c r="AB269" s="51"/>
      <c r="AC269" s="51"/>
      <c r="AD269" s="51"/>
      <c r="AE269" s="51"/>
      <c r="AF269" s="51"/>
      <c r="AG269" s="51"/>
      <c r="AH269" s="51"/>
      <c r="AI269" s="51"/>
      <c r="AJ269" s="51"/>
      <c r="AK269" s="51"/>
      <c r="AL269" s="51"/>
      <c r="AM269" s="51"/>
      <c r="AN269" s="51"/>
      <c r="AO269" s="51"/>
      <c r="AP269" s="51"/>
      <c r="AQ269" s="51"/>
      <c r="AR269" s="51"/>
      <c r="AS269" s="51"/>
      <c r="AT269" s="51"/>
      <c r="AU269" s="51"/>
      <c r="AV269" s="51"/>
      <c r="AW269" s="51"/>
      <c r="AX269" s="51"/>
      <c r="AY269" s="51"/>
    </row>
    <row r="270" spans="19:51">
      <c r="S270" s="51"/>
      <c r="T270" s="51"/>
      <c r="U270" s="51"/>
      <c r="V270" s="51"/>
      <c r="W270" s="51"/>
      <c r="X270" s="51"/>
      <c r="Y270" s="51"/>
      <c r="Z270" s="51"/>
      <c r="AA270" s="51"/>
      <c r="AB270" s="51"/>
      <c r="AC270" s="51"/>
      <c r="AD270" s="51"/>
      <c r="AE270" s="51"/>
      <c r="AF270" s="51"/>
      <c r="AG270" s="51"/>
      <c r="AH270" s="51"/>
      <c r="AI270" s="51"/>
      <c r="AJ270" s="51"/>
      <c r="AK270" s="51"/>
      <c r="AL270" s="51"/>
      <c r="AM270" s="51"/>
      <c r="AN270" s="51"/>
      <c r="AO270" s="51"/>
      <c r="AP270" s="51"/>
      <c r="AQ270" s="51"/>
      <c r="AR270" s="51"/>
      <c r="AS270" s="51"/>
      <c r="AT270" s="51"/>
      <c r="AU270" s="51"/>
      <c r="AV270" s="51"/>
      <c r="AW270" s="51"/>
      <c r="AX270" s="51"/>
      <c r="AY270" s="51"/>
    </row>
    <row r="271" spans="19:51">
      <c r="S271" s="51"/>
      <c r="T271" s="51"/>
      <c r="U271" s="51"/>
      <c r="V271" s="51"/>
      <c r="W271" s="51"/>
      <c r="X271" s="51"/>
      <c r="Y271" s="51"/>
      <c r="Z271" s="51"/>
      <c r="AA271" s="51"/>
      <c r="AB271" s="51"/>
      <c r="AC271" s="51"/>
      <c r="AD271" s="51"/>
      <c r="AE271" s="51"/>
      <c r="AF271" s="51"/>
      <c r="AG271" s="51"/>
      <c r="AH271" s="51"/>
      <c r="AI271" s="51"/>
      <c r="AJ271" s="51"/>
      <c r="AK271" s="51"/>
      <c r="AL271" s="51"/>
      <c r="AM271" s="51"/>
      <c r="AN271" s="51"/>
      <c r="AO271" s="51"/>
      <c r="AP271" s="51"/>
      <c r="AQ271" s="51"/>
      <c r="AR271" s="51"/>
      <c r="AS271" s="51"/>
      <c r="AT271" s="51"/>
      <c r="AU271" s="51"/>
      <c r="AV271" s="51"/>
      <c r="AW271" s="51"/>
      <c r="AX271" s="51"/>
      <c r="AY271" s="51"/>
    </row>
    <row r="272" spans="19:51">
      <c r="S272" s="51"/>
      <c r="T272" s="51"/>
      <c r="U272" s="51"/>
      <c r="V272" s="51"/>
      <c r="W272" s="51"/>
      <c r="X272" s="51"/>
      <c r="Y272" s="51"/>
      <c r="Z272" s="51"/>
      <c r="AA272" s="51"/>
      <c r="AB272" s="51"/>
      <c r="AC272" s="51"/>
      <c r="AD272" s="51"/>
      <c r="AE272" s="51"/>
      <c r="AF272" s="51"/>
      <c r="AG272" s="51"/>
      <c r="AH272" s="51"/>
      <c r="AI272" s="51"/>
      <c r="AJ272" s="51"/>
      <c r="AK272" s="51"/>
      <c r="AL272" s="51"/>
      <c r="AM272" s="51"/>
      <c r="AN272" s="51"/>
      <c r="AO272" s="51"/>
      <c r="AP272" s="51"/>
      <c r="AQ272" s="51"/>
      <c r="AR272" s="51"/>
      <c r="AS272" s="51"/>
      <c r="AT272" s="51"/>
      <c r="AU272" s="51"/>
      <c r="AV272" s="51"/>
      <c r="AW272" s="51"/>
      <c r="AX272" s="51"/>
      <c r="AY272" s="51"/>
    </row>
    <row r="273" spans="19:51">
      <c r="S273" s="51"/>
      <c r="T273" s="51"/>
      <c r="U273" s="51"/>
      <c r="V273" s="51"/>
      <c r="W273" s="51"/>
      <c r="X273" s="51"/>
      <c r="Y273" s="51"/>
      <c r="Z273" s="51"/>
      <c r="AA273" s="51"/>
      <c r="AB273" s="51"/>
      <c r="AC273" s="51"/>
      <c r="AD273" s="51"/>
      <c r="AE273" s="51"/>
      <c r="AF273" s="51"/>
      <c r="AG273" s="51"/>
      <c r="AH273" s="51"/>
      <c r="AI273" s="51"/>
      <c r="AJ273" s="51"/>
      <c r="AK273" s="51"/>
      <c r="AL273" s="51"/>
      <c r="AM273" s="51"/>
      <c r="AN273" s="51"/>
      <c r="AO273" s="51"/>
      <c r="AP273" s="51"/>
      <c r="AQ273" s="51"/>
      <c r="AR273" s="51"/>
      <c r="AS273" s="51"/>
      <c r="AT273" s="51"/>
      <c r="AU273" s="51"/>
      <c r="AV273" s="51"/>
      <c r="AW273" s="51"/>
      <c r="AX273" s="51"/>
      <c r="AY273" s="51"/>
    </row>
    <row r="274" spans="19:51">
      <c r="S274" s="51"/>
      <c r="T274" s="51"/>
      <c r="U274" s="51"/>
      <c r="V274" s="51"/>
      <c r="W274" s="51"/>
      <c r="X274" s="51"/>
      <c r="Y274" s="51"/>
      <c r="Z274" s="51"/>
      <c r="AA274" s="51"/>
      <c r="AB274" s="51"/>
      <c r="AC274" s="51"/>
      <c r="AD274" s="51"/>
      <c r="AE274" s="51"/>
      <c r="AF274" s="51"/>
      <c r="AG274" s="51"/>
      <c r="AH274" s="51"/>
      <c r="AI274" s="51"/>
      <c r="AJ274" s="51"/>
      <c r="AK274" s="51"/>
      <c r="AL274" s="51"/>
      <c r="AM274" s="51"/>
      <c r="AN274" s="51"/>
      <c r="AO274" s="51"/>
      <c r="AP274" s="51"/>
      <c r="AQ274" s="51"/>
      <c r="AR274" s="51"/>
      <c r="AS274" s="51"/>
      <c r="AT274" s="51"/>
      <c r="AU274" s="51"/>
      <c r="AV274" s="51"/>
      <c r="AW274" s="51"/>
      <c r="AX274" s="51"/>
      <c r="AY274" s="51"/>
    </row>
    <row r="275" spans="19:51">
      <c r="S275" s="51"/>
      <c r="T275" s="51"/>
      <c r="U275" s="51"/>
      <c r="V275" s="51"/>
      <c r="W275" s="51"/>
      <c r="X275" s="51"/>
      <c r="Y275" s="51"/>
      <c r="Z275" s="51"/>
      <c r="AA275" s="51"/>
      <c r="AB275" s="51"/>
      <c r="AC275" s="51"/>
      <c r="AD275" s="51"/>
      <c r="AE275" s="51"/>
      <c r="AF275" s="51"/>
      <c r="AG275" s="51"/>
      <c r="AH275" s="51"/>
      <c r="AI275" s="51"/>
      <c r="AJ275" s="51"/>
      <c r="AK275" s="51"/>
      <c r="AL275" s="51"/>
      <c r="AM275" s="51"/>
      <c r="AN275" s="51"/>
      <c r="AO275" s="51"/>
      <c r="AP275" s="51"/>
      <c r="AQ275" s="51"/>
      <c r="AR275" s="51"/>
      <c r="AS275" s="51"/>
      <c r="AT275" s="51"/>
      <c r="AU275" s="51"/>
      <c r="AV275" s="51"/>
      <c r="AW275" s="51"/>
      <c r="AX275" s="51"/>
      <c r="AY275" s="51"/>
    </row>
    <row r="276" spans="19:51">
      <c r="S276" s="51"/>
      <c r="T276" s="51"/>
      <c r="U276" s="51"/>
      <c r="V276" s="51"/>
      <c r="W276" s="51"/>
      <c r="X276" s="51"/>
      <c r="Y276" s="51"/>
      <c r="Z276" s="51"/>
      <c r="AA276" s="51"/>
      <c r="AB276" s="51"/>
      <c r="AC276" s="51"/>
      <c r="AD276" s="51"/>
      <c r="AE276" s="51"/>
      <c r="AF276" s="51"/>
      <c r="AG276" s="51"/>
      <c r="AH276" s="51"/>
      <c r="AI276" s="51"/>
      <c r="AJ276" s="51"/>
      <c r="AK276" s="51"/>
      <c r="AL276" s="51"/>
      <c r="AM276" s="51"/>
      <c r="AN276" s="51"/>
      <c r="AO276" s="51"/>
      <c r="AP276" s="51"/>
      <c r="AQ276" s="51"/>
      <c r="AR276" s="51"/>
      <c r="AS276" s="51"/>
      <c r="AT276" s="51"/>
      <c r="AU276" s="51"/>
      <c r="AV276" s="51"/>
      <c r="AW276" s="51"/>
      <c r="AX276" s="51"/>
      <c r="AY276" s="51"/>
    </row>
    <row r="277" spans="19:51">
      <c r="S277" s="51"/>
      <c r="T277" s="51"/>
      <c r="U277" s="51"/>
      <c r="V277" s="51"/>
      <c r="W277" s="51"/>
      <c r="X277" s="51"/>
      <c r="Y277" s="51"/>
      <c r="Z277" s="51"/>
      <c r="AA277" s="51"/>
      <c r="AB277" s="51"/>
      <c r="AC277" s="51"/>
      <c r="AD277" s="51"/>
      <c r="AE277" s="51"/>
      <c r="AF277" s="51"/>
      <c r="AG277" s="51"/>
      <c r="AH277" s="51"/>
      <c r="AI277" s="51"/>
      <c r="AJ277" s="51"/>
      <c r="AK277" s="51"/>
      <c r="AL277" s="51"/>
      <c r="AM277" s="51"/>
      <c r="AN277" s="51"/>
      <c r="AO277" s="51"/>
      <c r="AP277" s="51"/>
      <c r="AQ277" s="51"/>
      <c r="AR277" s="51"/>
      <c r="AS277" s="51"/>
      <c r="AT277" s="51"/>
      <c r="AU277" s="51"/>
      <c r="AV277" s="51"/>
      <c r="AW277" s="51"/>
      <c r="AX277" s="51"/>
      <c r="AY277" s="51"/>
    </row>
  </sheetData>
  <mergeCells count="602">
    <mergeCell ref="B212:B229"/>
    <mergeCell ref="B140:B157"/>
    <mergeCell ref="B122:B139"/>
    <mergeCell ref="B104:B121"/>
    <mergeCell ref="B86:B103"/>
    <mergeCell ref="B70:B85"/>
    <mergeCell ref="B52:B69"/>
    <mergeCell ref="B34:B51"/>
    <mergeCell ref="B194:B211"/>
    <mergeCell ref="B176:B193"/>
    <mergeCell ref="B158:B175"/>
    <mergeCell ref="P228:P229"/>
    <mergeCell ref="Q228:Q229"/>
    <mergeCell ref="R228:R229"/>
    <mergeCell ref="P220:P221"/>
    <mergeCell ref="Q220:Q221"/>
    <mergeCell ref="R220:R221"/>
    <mergeCell ref="P222:P223"/>
    <mergeCell ref="Q222:Q223"/>
    <mergeCell ref="R222:R223"/>
    <mergeCell ref="P224:P225"/>
    <mergeCell ref="Q224:Q225"/>
    <mergeCell ref="R224:R225"/>
    <mergeCell ref="P216:P217"/>
    <mergeCell ref="Q216:Q217"/>
    <mergeCell ref="R216:R217"/>
    <mergeCell ref="P218:P219"/>
    <mergeCell ref="Q218:Q219"/>
    <mergeCell ref="R218:R219"/>
    <mergeCell ref="P226:P227"/>
    <mergeCell ref="Q226:Q227"/>
    <mergeCell ref="R226:R227"/>
    <mergeCell ref="P210:P211"/>
    <mergeCell ref="Q210:Q211"/>
    <mergeCell ref="R210:R211"/>
    <mergeCell ref="P212:P213"/>
    <mergeCell ref="Q212:Q213"/>
    <mergeCell ref="R212:R213"/>
    <mergeCell ref="P214:P215"/>
    <mergeCell ref="Q214:Q215"/>
    <mergeCell ref="R214:R215"/>
    <mergeCell ref="P204:P205"/>
    <mergeCell ref="Q204:Q205"/>
    <mergeCell ref="R204:R205"/>
    <mergeCell ref="P206:P207"/>
    <mergeCell ref="Q206:Q207"/>
    <mergeCell ref="R206:R207"/>
    <mergeCell ref="P208:P209"/>
    <mergeCell ref="Q208:Q209"/>
    <mergeCell ref="R208:R209"/>
    <mergeCell ref="P198:P199"/>
    <mergeCell ref="Q198:Q199"/>
    <mergeCell ref="R198:R199"/>
    <mergeCell ref="P200:P201"/>
    <mergeCell ref="Q200:Q201"/>
    <mergeCell ref="R200:R201"/>
    <mergeCell ref="P202:P203"/>
    <mergeCell ref="Q202:Q203"/>
    <mergeCell ref="R202:R203"/>
    <mergeCell ref="P192:P193"/>
    <mergeCell ref="Q192:Q193"/>
    <mergeCell ref="R192:R193"/>
    <mergeCell ref="P194:P195"/>
    <mergeCell ref="Q194:Q195"/>
    <mergeCell ref="R194:R195"/>
    <mergeCell ref="P196:P197"/>
    <mergeCell ref="Q196:Q197"/>
    <mergeCell ref="R196:R197"/>
    <mergeCell ref="P186:P187"/>
    <mergeCell ref="Q186:Q187"/>
    <mergeCell ref="R186:R187"/>
    <mergeCell ref="P188:P189"/>
    <mergeCell ref="Q188:Q189"/>
    <mergeCell ref="R188:R189"/>
    <mergeCell ref="P190:P191"/>
    <mergeCell ref="Q190:Q191"/>
    <mergeCell ref="R190:R191"/>
    <mergeCell ref="P180:P181"/>
    <mergeCell ref="Q180:Q181"/>
    <mergeCell ref="R180:R181"/>
    <mergeCell ref="P182:P183"/>
    <mergeCell ref="Q182:Q183"/>
    <mergeCell ref="R182:R183"/>
    <mergeCell ref="P184:P185"/>
    <mergeCell ref="Q184:Q185"/>
    <mergeCell ref="R184:R185"/>
    <mergeCell ref="P174:P175"/>
    <mergeCell ref="Q174:Q175"/>
    <mergeCell ref="R174:R175"/>
    <mergeCell ref="P176:P177"/>
    <mergeCell ref="Q176:Q177"/>
    <mergeCell ref="R176:R177"/>
    <mergeCell ref="P178:P179"/>
    <mergeCell ref="Q178:Q179"/>
    <mergeCell ref="R178:R179"/>
    <mergeCell ref="P168:P169"/>
    <mergeCell ref="Q168:Q169"/>
    <mergeCell ref="R168:R169"/>
    <mergeCell ref="P170:P171"/>
    <mergeCell ref="Q170:Q171"/>
    <mergeCell ref="R170:R171"/>
    <mergeCell ref="P172:P173"/>
    <mergeCell ref="Q172:Q173"/>
    <mergeCell ref="R172:R173"/>
    <mergeCell ref="P162:P163"/>
    <mergeCell ref="Q162:Q163"/>
    <mergeCell ref="R162:R163"/>
    <mergeCell ref="P164:P165"/>
    <mergeCell ref="Q164:Q165"/>
    <mergeCell ref="R164:R165"/>
    <mergeCell ref="P166:P167"/>
    <mergeCell ref="Q166:Q167"/>
    <mergeCell ref="R166:R167"/>
    <mergeCell ref="P156:P157"/>
    <mergeCell ref="Q156:Q157"/>
    <mergeCell ref="R156:R157"/>
    <mergeCell ref="P158:P159"/>
    <mergeCell ref="Q158:Q159"/>
    <mergeCell ref="R158:R159"/>
    <mergeCell ref="P160:P161"/>
    <mergeCell ref="Q160:Q161"/>
    <mergeCell ref="R160:R161"/>
    <mergeCell ref="P150:P151"/>
    <mergeCell ref="Q150:Q151"/>
    <mergeCell ref="R150:R151"/>
    <mergeCell ref="P152:P153"/>
    <mergeCell ref="Q152:Q153"/>
    <mergeCell ref="R152:R153"/>
    <mergeCell ref="P154:P155"/>
    <mergeCell ref="Q154:Q155"/>
    <mergeCell ref="R154:R155"/>
    <mergeCell ref="P144:P145"/>
    <mergeCell ref="Q144:Q145"/>
    <mergeCell ref="R144:R145"/>
    <mergeCell ref="P146:P147"/>
    <mergeCell ref="Q146:Q147"/>
    <mergeCell ref="R146:R147"/>
    <mergeCell ref="P148:P149"/>
    <mergeCell ref="Q148:Q149"/>
    <mergeCell ref="R148:R149"/>
    <mergeCell ref="P138:P139"/>
    <mergeCell ref="Q138:Q139"/>
    <mergeCell ref="R138:R139"/>
    <mergeCell ref="P140:P141"/>
    <mergeCell ref="Q140:Q141"/>
    <mergeCell ref="R140:R141"/>
    <mergeCell ref="P142:P143"/>
    <mergeCell ref="Q142:Q143"/>
    <mergeCell ref="R142:R143"/>
    <mergeCell ref="P132:P133"/>
    <mergeCell ref="Q132:Q133"/>
    <mergeCell ref="R132:R133"/>
    <mergeCell ref="P134:P135"/>
    <mergeCell ref="Q134:Q135"/>
    <mergeCell ref="R134:R135"/>
    <mergeCell ref="P136:P137"/>
    <mergeCell ref="Q136:Q137"/>
    <mergeCell ref="R136:R137"/>
    <mergeCell ref="P126:P127"/>
    <mergeCell ref="Q126:Q127"/>
    <mergeCell ref="R126:R127"/>
    <mergeCell ref="P128:P129"/>
    <mergeCell ref="Q128:Q129"/>
    <mergeCell ref="R128:R129"/>
    <mergeCell ref="P130:P131"/>
    <mergeCell ref="Q130:Q131"/>
    <mergeCell ref="R130:R131"/>
    <mergeCell ref="P120:P121"/>
    <mergeCell ref="Q120:Q121"/>
    <mergeCell ref="R120:R121"/>
    <mergeCell ref="P122:P123"/>
    <mergeCell ref="Q122:Q123"/>
    <mergeCell ref="R122:R123"/>
    <mergeCell ref="P124:P125"/>
    <mergeCell ref="Q124:Q125"/>
    <mergeCell ref="R124:R125"/>
    <mergeCell ref="P114:P115"/>
    <mergeCell ref="Q114:Q115"/>
    <mergeCell ref="R114:R115"/>
    <mergeCell ref="P116:P117"/>
    <mergeCell ref="Q116:Q117"/>
    <mergeCell ref="R116:R117"/>
    <mergeCell ref="P118:P119"/>
    <mergeCell ref="Q118:Q119"/>
    <mergeCell ref="R118:R119"/>
    <mergeCell ref="P108:P109"/>
    <mergeCell ref="Q108:Q109"/>
    <mergeCell ref="R108:R109"/>
    <mergeCell ref="P110:P111"/>
    <mergeCell ref="Q110:Q111"/>
    <mergeCell ref="R110:R111"/>
    <mergeCell ref="P112:P113"/>
    <mergeCell ref="Q112:Q113"/>
    <mergeCell ref="R112:R113"/>
    <mergeCell ref="P102:P103"/>
    <mergeCell ref="Q102:Q103"/>
    <mergeCell ref="R102:R103"/>
    <mergeCell ref="P104:P105"/>
    <mergeCell ref="Q104:Q105"/>
    <mergeCell ref="R104:R105"/>
    <mergeCell ref="P106:P107"/>
    <mergeCell ref="Q106:Q107"/>
    <mergeCell ref="R106:R107"/>
    <mergeCell ref="P96:P97"/>
    <mergeCell ref="Q96:Q97"/>
    <mergeCell ref="R96:R97"/>
    <mergeCell ref="P98:P99"/>
    <mergeCell ref="Q98:Q99"/>
    <mergeCell ref="R98:R99"/>
    <mergeCell ref="P100:P101"/>
    <mergeCell ref="Q100:Q101"/>
    <mergeCell ref="R100:R101"/>
    <mergeCell ref="P90:P91"/>
    <mergeCell ref="Q90:Q91"/>
    <mergeCell ref="R90:R91"/>
    <mergeCell ref="P92:P93"/>
    <mergeCell ref="Q92:Q93"/>
    <mergeCell ref="R92:R93"/>
    <mergeCell ref="P94:P95"/>
    <mergeCell ref="Q94:Q95"/>
    <mergeCell ref="R94:R95"/>
    <mergeCell ref="P84:P85"/>
    <mergeCell ref="Q84:Q85"/>
    <mergeCell ref="R84:R85"/>
    <mergeCell ref="P86:P87"/>
    <mergeCell ref="Q86:Q87"/>
    <mergeCell ref="R86:R87"/>
    <mergeCell ref="P88:P89"/>
    <mergeCell ref="Q88:Q89"/>
    <mergeCell ref="R88:R89"/>
    <mergeCell ref="P78:P79"/>
    <mergeCell ref="Q78:Q79"/>
    <mergeCell ref="R78:R79"/>
    <mergeCell ref="P80:P81"/>
    <mergeCell ref="Q80:Q81"/>
    <mergeCell ref="R80:R81"/>
    <mergeCell ref="P82:P83"/>
    <mergeCell ref="Q82:Q83"/>
    <mergeCell ref="R82:R83"/>
    <mergeCell ref="P72:P73"/>
    <mergeCell ref="Q72:Q73"/>
    <mergeCell ref="R72:R73"/>
    <mergeCell ref="P74:P75"/>
    <mergeCell ref="Q74:Q75"/>
    <mergeCell ref="R74:R75"/>
    <mergeCell ref="P76:P77"/>
    <mergeCell ref="Q76:Q77"/>
    <mergeCell ref="R76:R77"/>
    <mergeCell ref="P66:P67"/>
    <mergeCell ref="Q66:Q67"/>
    <mergeCell ref="R66:R67"/>
    <mergeCell ref="P68:P69"/>
    <mergeCell ref="Q68:Q69"/>
    <mergeCell ref="R68:R69"/>
    <mergeCell ref="P70:P71"/>
    <mergeCell ref="Q70:Q71"/>
    <mergeCell ref="R70:R71"/>
    <mergeCell ref="P60:P61"/>
    <mergeCell ref="Q60:Q61"/>
    <mergeCell ref="R60:R61"/>
    <mergeCell ref="P62:P63"/>
    <mergeCell ref="Q62:Q63"/>
    <mergeCell ref="R62:R63"/>
    <mergeCell ref="P64:P65"/>
    <mergeCell ref="Q64:Q65"/>
    <mergeCell ref="R64:R65"/>
    <mergeCell ref="P54:P55"/>
    <mergeCell ref="Q54:Q55"/>
    <mergeCell ref="R54:R55"/>
    <mergeCell ref="P56:P57"/>
    <mergeCell ref="Q56:Q57"/>
    <mergeCell ref="R56:R57"/>
    <mergeCell ref="P58:P59"/>
    <mergeCell ref="Q58:Q59"/>
    <mergeCell ref="R58:R59"/>
    <mergeCell ref="P48:P49"/>
    <mergeCell ref="Q48:Q49"/>
    <mergeCell ref="R48:R49"/>
    <mergeCell ref="P50:P51"/>
    <mergeCell ref="Q50:Q51"/>
    <mergeCell ref="R50:R51"/>
    <mergeCell ref="P52:P53"/>
    <mergeCell ref="Q52:Q53"/>
    <mergeCell ref="R52:R53"/>
    <mergeCell ref="P42:P43"/>
    <mergeCell ref="Q42:Q43"/>
    <mergeCell ref="R42:R43"/>
    <mergeCell ref="P44:P45"/>
    <mergeCell ref="Q44:Q45"/>
    <mergeCell ref="R44:R45"/>
    <mergeCell ref="P46:P47"/>
    <mergeCell ref="Q46:Q47"/>
    <mergeCell ref="R46:R47"/>
    <mergeCell ref="P36:P37"/>
    <mergeCell ref="Q36:Q37"/>
    <mergeCell ref="R36:R37"/>
    <mergeCell ref="P38:P39"/>
    <mergeCell ref="Q38:Q39"/>
    <mergeCell ref="R38:R39"/>
    <mergeCell ref="P40:P41"/>
    <mergeCell ref="Q40:Q41"/>
    <mergeCell ref="R40:R41"/>
    <mergeCell ref="F202:F203"/>
    <mergeCell ref="F204:F205"/>
    <mergeCell ref="F206:F207"/>
    <mergeCell ref="F226:F227"/>
    <mergeCell ref="C212:C229"/>
    <mergeCell ref="F208:F209"/>
    <mergeCell ref="F210:F211"/>
    <mergeCell ref="F212:F213"/>
    <mergeCell ref="F214:F215"/>
    <mergeCell ref="F216:F217"/>
    <mergeCell ref="F218:F219"/>
    <mergeCell ref="F220:F221"/>
    <mergeCell ref="F222:F223"/>
    <mergeCell ref="F224:F225"/>
    <mergeCell ref="D222:D223"/>
    <mergeCell ref="D224:D225"/>
    <mergeCell ref="D226:D227"/>
    <mergeCell ref="D212:D213"/>
    <mergeCell ref="D214:D215"/>
    <mergeCell ref="D216:D217"/>
    <mergeCell ref="D218:D219"/>
    <mergeCell ref="C158:C175"/>
    <mergeCell ref="C176:C193"/>
    <mergeCell ref="C194:C211"/>
    <mergeCell ref="D204:D205"/>
    <mergeCell ref="D206:D207"/>
    <mergeCell ref="D208:D209"/>
    <mergeCell ref="D210:D211"/>
    <mergeCell ref="D220:D221"/>
    <mergeCell ref="C34:C51"/>
    <mergeCell ref="C52:C69"/>
    <mergeCell ref="C70:C85"/>
    <mergeCell ref="C86:C103"/>
    <mergeCell ref="C104:C121"/>
    <mergeCell ref="C122:C139"/>
    <mergeCell ref="C140:C157"/>
    <mergeCell ref="D160:D161"/>
    <mergeCell ref="D162:D163"/>
    <mergeCell ref="D164:D165"/>
    <mergeCell ref="D166:D167"/>
    <mergeCell ref="D168:D169"/>
    <mergeCell ref="D170:D171"/>
    <mergeCell ref="D172:D173"/>
    <mergeCell ref="D132:D133"/>
    <mergeCell ref="D134:D135"/>
    <mergeCell ref="F156:F157"/>
    <mergeCell ref="F158:F159"/>
    <mergeCell ref="F228:F229"/>
    <mergeCell ref="F160:F161"/>
    <mergeCell ref="F162:F163"/>
    <mergeCell ref="F164:F165"/>
    <mergeCell ref="F166:F167"/>
    <mergeCell ref="F168:F169"/>
    <mergeCell ref="F170:F171"/>
    <mergeCell ref="F172:F173"/>
    <mergeCell ref="F174:F175"/>
    <mergeCell ref="F176:F177"/>
    <mergeCell ref="F178:F179"/>
    <mergeCell ref="F180:F181"/>
    <mergeCell ref="F182:F183"/>
    <mergeCell ref="F184:F185"/>
    <mergeCell ref="F186:F187"/>
    <mergeCell ref="F188:F189"/>
    <mergeCell ref="F190:F191"/>
    <mergeCell ref="F192:F193"/>
    <mergeCell ref="F194:F195"/>
    <mergeCell ref="F196:F197"/>
    <mergeCell ref="F198:F199"/>
    <mergeCell ref="F200:F201"/>
    <mergeCell ref="F138:F139"/>
    <mergeCell ref="F140:F141"/>
    <mergeCell ref="F142:F143"/>
    <mergeCell ref="F144:F145"/>
    <mergeCell ref="F146:F147"/>
    <mergeCell ref="F148:F149"/>
    <mergeCell ref="F150:F151"/>
    <mergeCell ref="F152:F153"/>
    <mergeCell ref="F154:F155"/>
    <mergeCell ref="F120:F121"/>
    <mergeCell ref="F122:F123"/>
    <mergeCell ref="F124:F125"/>
    <mergeCell ref="F126:F127"/>
    <mergeCell ref="F128:F129"/>
    <mergeCell ref="F130:F131"/>
    <mergeCell ref="F132:F133"/>
    <mergeCell ref="F134:F135"/>
    <mergeCell ref="F136:F137"/>
    <mergeCell ref="F102:F103"/>
    <mergeCell ref="F104:F105"/>
    <mergeCell ref="F106:F107"/>
    <mergeCell ref="F108:F109"/>
    <mergeCell ref="F110:F111"/>
    <mergeCell ref="F112:F113"/>
    <mergeCell ref="F114:F115"/>
    <mergeCell ref="F116:F117"/>
    <mergeCell ref="F118:F119"/>
    <mergeCell ref="F84:F85"/>
    <mergeCell ref="F86:F87"/>
    <mergeCell ref="F88:F89"/>
    <mergeCell ref="F90:F91"/>
    <mergeCell ref="F92:F93"/>
    <mergeCell ref="F94:F95"/>
    <mergeCell ref="F96:F97"/>
    <mergeCell ref="F98:F99"/>
    <mergeCell ref="F100:F101"/>
    <mergeCell ref="F42:F43"/>
    <mergeCell ref="F44:F45"/>
    <mergeCell ref="F46:F47"/>
    <mergeCell ref="F48:F49"/>
    <mergeCell ref="F50:F51"/>
    <mergeCell ref="F52:F53"/>
    <mergeCell ref="F78:F79"/>
    <mergeCell ref="F80:F81"/>
    <mergeCell ref="F82:F83"/>
    <mergeCell ref="F54:F55"/>
    <mergeCell ref="F56:F57"/>
    <mergeCell ref="F58:F59"/>
    <mergeCell ref="F60:F61"/>
    <mergeCell ref="F62:F63"/>
    <mergeCell ref="F64:F65"/>
    <mergeCell ref="F66:F67"/>
    <mergeCell ref="F68:F69"/>
    <mergeCell ref="F70:F71"/>
    <mergeCell ref="F72:F73"/>
    <mergeCell ref="F74:F75"/>
    <mergeCell ref="F76:F77"/>
    <mergeCell ref="D150:D151"/>
    <mergeCell ref="D152:D153"/>
    <mergeCell ref="D154:D155"/>
    <mergeCell ref="D156:D157"/>
    <mergeCell ref="D158:D159"/>
    <mergeCell ref="D228:D229"/>
    <mergeCell ref="D174:D175"/>
    <mergeCell ref="D176:D177"/>
    <mergeCell ref="D178:D179"/>
    <mergeCell ref="D180:D181"/>
    <mergeCell ref="D182:D183"/>
    <mergeCell ref="D184:D185"/>
    <mergeCell ref="D186:D187"/>
    <mergeCell ref="D188:D189"/>
    <mergeCell ref="D190:D191"/>
    <mergeCell ref="D192:D193"/>
    <mergeCell ref="D194:D195"/>
    <mergeCell ref="D196:D197"/>
    <mergeCell ref="D198:D199"/>
    <mergeCell ref="D200:D201"/>
    <mergeCell ref="D202:D203"/>
    <mergeCell ref="D136:D137"/>
    <mergeCell ref="D138:D139"/>
    <mergeCell ref="D140:D141"/>
    <mergeCell ref="D142:D143"/>
    <mergeCell ref="D144:D145"/>
    <mergeCell ref="D146:D147"/>
    <mergeCell ref="D148:D149"/>
    <mergeCell ref="D114:D115"/>
    <mergeCell ref="D116:D117"/>
    <mergeCell ref="D118:D119"/>
    <mergeCell ref="D120:D121"/>
    <mergeCell ref="D122:D123"/>
    <mergeCell ref="D124:D125"/>
    <mergeCell ref="D126:D127"/>
    <mergeCell ref="D128:D129"/>
    <mergeCell ref="D130:D131"/>
    <mergeCell ref="D96:D97"/>
    <mergeCell ref="D98:D99"/>
    <mergeCell ref="D100:D101"/>
    <mergeCell ref="D102:D103"/>
    <mergeCell ref="D104:D105"/>
    <mergeCell ref="D106:D107"/>
    <mergeCell ref="D108:D109"/>
    <mergeCell ref="D110:D111"/>
    <mergeCell ref="D112:D113"/>
    <mergeCell ref="D78:D79"/>
    <mergeCell ref="D80:D81"/>
    <mergeCell ref="D82:D83"/>
    <mergeCell ref="D84:D85"/>
    <mergeCell ref="D86:D87"/>
    <mergeCell ref="D88:D89"/>
    <mergeCell ref="D90:D91"/>
    <mergeCell ref="D92:D93"/>
    <mergeCell ref="D94:D95"/>
    <mergeCell ref="D60:D61"/>
    <mergeCell ref="D62:D63"/>
    <mergeCell ref="D64:D65"/>
    <mergeCell ref="D66:D67"/>
    <mergeCell ref="D68:D69"/>
    <mergeCell ref="D70:D71"/>
    <mergeCell ref="D72:D73"/>
    <mergeCell ref="D74:D75"/>
    <mergeCell ref="D76:D77"/>
    <mergeCell ref="D42:D43"/>
    <mergeCell ref="D44:D45"/>
    <mergeCell ref="D46:D47"/>
    <mergeCell ref="D48:D49"/>
    <mergeCell ref="D50:D51"/>
    <mergeCell ref="D52:D53"/>
    <mergeCell ref="D54:D55"/>
    <mergeCell ref="D56:D57"/>
    <mergeCell ref="D58:D59"/>
    <mergeCell ref="C234:D235"/>
    <mergeCell ref="E234:J235"/>
    <mergeCell ref="K234:K235"/>
    <mergeCell ref="N234:R235"/>
    <mergeCell ref="C242:M243"/>
    <mergeCell ref="N242:R243"/>
    <mergeCell ref="C236:D237"/>
    <mergeCell ref="E236:J237"/>
    <mergeCell ref="K236:K237"/>
    <mergeCell ref="C238:D239"/>
    <mergeCell ref="E238:J239"/>
    <mergeCell ref="K238:K239"/>
    <mergeCell ref="C240:D241"/>
    <mergeCell ref="E240:J241"/>
    <mergeCell ref="K240:K241"/>
    <mergeCell ref="N240:R241"/>
    <mergeCell ref="N236:R239"/>
    <mergeCell ref="C230:C231"/>
    <mergeCell ref="D230:D231"/>
    <mergeCell ref="F230:F231"/>
    <mergeCell ref="P230:P231"/>
    <mergeCell ref="Q230:Q231"/>
    <mergeCell ref="R230:R231"/>
    <mergeCell ref="C233:D233"/>
    <mergeCell ref="E233:J233"/>
    <mergeCell ref="L233:M233"/>
    <mergeCell ref="N233:R233"/>
    <mergeCell ref="D34:D35"/>
    <mergeCell ref="F34:F35"/>
    <mergeCell ref="P34:P35"/>
    <mergeCell ref="Q34:Q35"/>
    <mergeCell ref="R34:R35"/>
    <mergeCell ref="D40:D41"/>
    <mergeCell ref="C31:C33"/>
    <mergeCell ref="D31:D33"/>
    <mergeCell ref="E31:E33"/>
    <mergeCell ref="F31:F33"/>
    <mergeCell ref="G31:G33"/>
    <mergeCell ref="H31:H33"/>
    <mergeCell ref="I31:I33"/>
    <mergeCell ref="J31:M32"/>
    <mergeCell ref="N31:O32"/>
    <mergeCell ref="P31:R31"/>
    <mergeCell ref="P32:P33"/>
    <mergeCell ref="Q32:Q33"/>
    <mergeCell ref="R32:R33"/>
    <mergeCell ref="D36:D37"/>
    <mergeCell ref="D38:D39"/>
    <mergeCell ref="F36:F37"/>
    <mergeCell ref="F38:F39"/>
    <mergeCell ref="F40:F41"/>
    <mergeCell ref="T9:V9"/>
    <mergeCell ref="C10:D10"/>
    <mergeCell ref="E10:J10"/>
    <mergeCell ref="O10:Q10"/>
    <mergeCell ref="C11:D11"/>
    <mergeCell ref="E11:J11"/>
    <mergeCell ref="N11:R30"/>
    <mergeCell ref="T11:U11"/>
    <mergeCell ref="C16:D16"/>
    <mergeCell ref="E16:J16"/>
    <mergeCell ref="F24:J24"/>
    <mergeCell ref="F25:J25"/>
    <mergeCell ref="F26:J26"/>
    <mergeCell ref="F27:J27"/>
    <mergeCell ref="F28:J28"/>
    <mergeCell ref="F29:J29"/>
    <mergeCell ref="F30:J30"/>
    <mergeCell ref="E7:R7"/>
    <mergeCell ref="E8:R8"/>
    <mergeCell ref="C9:D9"/>
    <mergeCell ref="E9:J9"/>
    <mergeCell ref="K9:M30"/>
    <mergeCell ref="N9:R9"/>
    <mergeCell ref="C17:D17"/>
    <mergeCell ref="E17:J17"/>
    <mergeCell ref="C18:C30"/>
    <mergeCell ref="C12:D12"/>
    <mergeCell ref="E12:J12"/>
    <mergeCell ref="C13:D13"/>
    <mergeCell ref="E13:J13"/>
    <mergeCell ref="C14:D14"/>
    <mergeCell ref="E14:J14"/>
    <mergeCell ref="C15:D15"/>
    <mergeCell ref="E15:J15"/>
    <mergeCell ref="E18:E30"/>
    <mergeCell ref="F18:J18"/>
    <mergeCell ref="F22:J22"/>
    <mergeCell ref="F23:J23"/>
    <mergeCell ref="F21:J21"/>
    <mergeCell ref="F19:J19"/>
    <mergeCell ref="F20:J20"/>
    <mergeCell ref="C2:D5"/>
    <mergeCell ref="E2:L3"/>
    <mergeCell ref="M2:P2"/>
    <mergeCell ref="Q2:R5"/>
    <mergeCell ref="M3:P3"/>
    <mergeCell ref="E4:L5"/>
    <mergeCell ref="M4:P4"/>
    <mergeCell ref="M5:P5"/>
    <mergeCell ref="D6:R6"/>
  </mergeCells>
  <pageMargins left="0.35433070866141736" right="0.19685039370078741" top="0.23622047244094491" bottom="0.19685039370078741" header="0.15748031496062992" footer="0"/>
  <pageSetup paperSize="345" scale="4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A83"/>
  <sheetViews>
    <sheetView zoomScale="80" zoomScaleNormal="80" workbookViewId="0">
      <selection activeCell="R41" sqref="R41"/>
    </sheetView>
  </sheetViews>
  <sheetFormatPr baseColWidth="10" defaultColWidth="12.5703125" defaultRowHeight="14.25"/>
  <cols>
    <col min="1" max="1" width="9.7109375" style="1" customWidth="1"/>
    <col min="2" max="2" width="45.5703125" style="1" customWidth="1"/>
    <col min="3" max="3" width="53.14062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1"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ht="37.5" customHeight="1">
      <c r="B2" s="175"/>
      <c r="C2" s="175"/>
      <c r="D2" s="196" t="s">
        <v>350</v>
      </c>
      <c r="E2" s="197"/>
      <c r="F2" s="197"/>
      <c r="G2" s="197"/>
      <c r="H2" s="197"/>
      <c r="I2" s="197"/>
      <c r="J2" s="197"/>
      <c r="K2" s="198"/>
      <c r="L2" s="193" t="s">
        <v>351</v>
      </c>
      <c r="M2" s="194"/>
      <c r="N2" s="194"/>
      <c r="O2" s="195"/>
      <c r="P2" s="327"/>
      <c r="Q2" s="328"/>
      <c r="R2" s="3"/>
    </row>
    <row r="3" spans="2:28" ht="37.5" customHeight="1">
      <c r="B3" s="175"/>
      <c r="C3" s="175"/>
      <c r="D3" s="181"/>
      <c r="E3" s="182"/>
      <c r="F3" s="182"/>
      <c r="G3" s="182"/>
      <c r="H3" s="182"/>
      <c r="I3" s="182"/>
      <c r="J3" s="182"/>
      <c r="K3" s="183"/>
      <c r="L3" s="193" t="s">
        <v>352</v>
      </c>
      <c r="M3" s="194"/>
      <c r="N3" s="194"/>
      <c r="O3" s="195"/>
      <c r="P3" s="189"/>
      <c r="Q3" s="329"/>
      <c r="R3" s="3"/>
    </row>
    <row r="4" spans="2:28" ht="33.75" customHeight="1">
      <c r="B4" s="175"/>
      <c r="C4" s="175"/>
      <c r="D4" s="196" t="s">
        <v>353</v>
      </c>
      <c r="E4" s="197"/>
      <c r="F4" s="197"/>
      <c r="G4" s="197"/>
      <c r="H4" s="197"/>
      <c r="I4" s="197"/>
      <c r="J4" s="197"/>
      <c r="K4" s="198"/>
      <c r="L4" s="193" t="s">
        <v>354</v>
      </c>
      <c r="M4" s="194"/>
      <c r="N4" s="194"/>
      <c r="O4" s="195"/>
      <c r="P4" s="189"/>
      <c r="Q4" s="329"/>
      <c r="R4" s="3"/>
    </row>
    <row r="5" spans="2:28" ht="38.25" customHeight="1">
      <c r="B5" s="175"/>
      <c r="C5" s="175"/>
      <c r="D5" s="181"/>
      <c r="E5" s="182"/>
      <c r="F5" s="182"/>
      <c r="G5" s="182"/>
      <c r="H5" s="182"/>
      <c r="I5" s="182"/>
      <c r="J5" s="182"/>
      <c r="K5" s="183"/>
      <c r="L5" s="193" t="s">
        <v>355</v>
      </c>
      <c r="M5" s="194"/>
      <c r="N5" s="194"/>
      <c r="O5" s="195"/>
      <c r="P5" s="330"/>
      <c r="Q5" s="331"/>
      <c r="R5" s="3"/>
    </row>
    <row r="6" spans="2:28" ht="23.25" customHeight="1">
      <c r="C6" s="205"/>
      <c r="D6" s="205"/>
      <c r="E6" s="205"/>
      <c r="F6" s="205"/>
      <c r="G6" s="205"/>
      <c r="H6" s="205"/>
      <c r="I6" s="205"/>
      <c r="J6" s="205"/>
      <c r="K6" s="205"/>
      <c r="L6" s="205"/>
      <c r="M6" s="205"/>
      <c r="N6" s="205"/>
      <c r="O6" s="205"/>
      <c r="P6" s="205"/>
      <c r="Q6" s="205"/>
      <c r="R6" s="3"/>
    </row>
    <row r="7" spans="2:28" ht="31.5" customHeight="1">
      <c r="B7" s="4" t="s">
        <v>32</v>
      </c>
      <c r="C7" s="4" t="s">
        <v>39</v>
      </c>
      <c r="D7" s="320" t="s">
        <v>362</v>
      </c>
      <c r="E7" s="320"/>
      <c r="F7" s="320"/>
      <c r="G7" s="320"/>
      <c r="H7" s="320"/>
      <c r="I7" s="320"/>
      <c r="J7" s="320"/>
      <c r="K7" s="320"/>
      <c r="L7" s="320"/>
      <c r="M7" s="320"/>
      <c r="N7" s="320"/>
      <c r="O7" s="320"/>
      <c r="P7" s="320"/>
      <c r="Q7" s="320"/>
      <c r="R7" s="3"/>
    </row>
    <row r="8" spans="2:28" s="5" customFormat="1" ht="36" customHeight="1">
      <c r="B8" s="110" t="s">
        <v>26</v>
      </c>
      <c r="C8" s="110" t="s">
        <v>59</v>
      </c>
      <c r="D8" s="208" t="s">
        <v>363</v>
      </c>
      <c r="E8" s="208"/>
      <c r="F8" s="208"/>
      <c r="G8" s="208"/>
      <c r="H8" s="208"/>
      <c r="I8" s="208"/>
      <c r="J8" s="208"/>
      <c r="K8" s="208"/>
      <c r="L8" s="208"/>
      <c r="M8" s="208"/>
      <c r="N8" s="208"/>
      <c r="O8" s="208"/>
      <c r="P8" s="208"/>
      <c r="Q8" s="208"/>
    </row>
    <row r="9" spans="2:28" ht="36" customHeight="1">
      <c r="B9" s="208" t="s">
        <v>52</v>
      </c>
      <c r="C9" s="208"/>
      <c r="D9" s="211" t="s">
        <v>49</v>
      </c>
      <c r="E9" s="211"/>
      <c r="F9" s="211"/>
      <c r="G9" s="211"/>
      <c r="H9" s="211"/>
      <c r="I9" s="211"/>
      <c r="J9" s="232" t="s">
        <v>356</v>
      </c>
      <c r="K9" s="232"/>
      <c r="L9" s="232"/>
      <c r="M9" s="214" t="s">
        <v>25</v>
      </c>
      <c r="N9" s="214"/>
      <c r="O9" s="214"/>
      <c r="P9" s="214"/>
      <c r="Q9" s="214"/>
      <c r="R9" s="6"/>
      <c r="T9" s="229"/>
      <c r="U9" s="229"/>
      <c r="V9" s="229"/>
      <c r="W9" s="229"/>
      <c r="X9" s="229"/>
    </row>
    <row r="10" spans="2:28" ht="36" customHeight="1">
      <c r="B10" s="208" t="s">
        <v>53</v>
      </c>
      <c r="C10" s="208"/>
      <c r="D10" s="211" t="s">
        <v>50</v>
      </c>
      <c r="E10" s="211"/>
      <c r="F10" s="211"/>
      <c r="G10" s="211"/>
      <c r="H10" s="211"/>
      <c r="I10" s="211"/>
      <c r="J10" s="232"/>
      <c r="K10" s="232"/>
      <c r="L10" s="232"/>
      <c r="M10" s="116" t="s">
        <v>24</v>
      </c>
      <c r="N10" s="230" t="s">
        <v>23</v>
      </c>
      <c r="O10" s="230"/>
      <c r="P10" s="230"/>
      <c r="Q10" s="116" t="s">
        <v>22</v>
      </c>
      <c r="R10" s="6"/>
      <c r="T10" s="115"/>
      <c r="U10" s="115"/>
      <c r="V10" s="115"/>
      <c r="W10" s="115"/>
      <c r="X10" s="115"/>
    </row>
    <row r="11" spans="2:28" ht="31.5" customHeight="1">
      <c r="B11" s="232" t="s">
        <v>21</v>
      </c>
      <c r="C11" s="232"/>
      <c r="D11" s="233" t="s">
        <v>51</v>
      </c>
      <c r="E11" s="233"/>
      <c r="F11" s="233"/>
      <c r="G11" s="233"/>
      <c r="H11" s="233"/>
      <c r="I11" s="233"/>
      <c r="J11" s="232"/>
      <c r="K11" s="232"/>
      <c r="L11" s="232"/>
      <c r="M11" s="234" t="s">
        <v>40</v>
      </c>
      <c r="N11" s="234"/>
      <c r="O11" s="234"/>
      <c r="P11" s="234"/>
      <c r="Q11" s="234"/>
      <c r="R11" s="6"/>
      <c r="T11" s="117"/>
      <c r="U11" s="238"/>
      <c r="V11" s="238"/>
      <c r="W11" s="238"/>
      <c r="X11" s="117"/>
      <c r="Z11" s="109"/>
      <c r="AA11" s="109"/>
    </row>
    <row r="12" spans="2:28" ht="42.75" customHeight="1">
      <c r="B12" s="222" t="s">
        <v>55</v>
      </c>
      <c r="C12" s="222"/>
      <c r="D12" s="333" t="s">
        <v>110</v>
      </c>
      <c r="E12" s="333"/>
      <c r="F12" s="333"/>
      <c r="G12" s="333"/>
      <c r="H12" s="333"/>
      <c r="I12" s="333"/>
      <c r="J12" s="232"/>
      <c r="K12" s="232"/>
      <c r="L12" s="232"/>
      <c r="M12" s="234"/>
      <c r="N12" s="234"/>
      <c r="O12" s="234"/>
      <c r="P12" s="234"/>
      <c r="Q12" s="234"/>
      <c r="R12" s="6"/>
      <c r="T12" s="11"/>
      <c r="U12" s="332"/>
      <c r="V12" s="332"/>
      <c r="W12" s="332"/>
      <c r="X12" s="12"/>
      <c r="Z12" s="13"/>
      <c r="AA12" s="14"/>
      <c r="AB12" s="15"/>
    </row>
    <row r="13" spans="2:28" ht="23.25" customHeight="1">
      <c r="B13" s="217" t="s">
        <v>364</v>
      </c>
      <c r="C13" s="217"/>
      <c r="D13" s="218">
        <v>2020730010058</v>
      </c>
      <c r="E13" s="218"/>
      <c r="F13" s="218"/>
      <c r="G13" s="218"/>
      <c r="H13" s="218"/>
      <c r="I13" s="218"/>
      <c r="J13" s="232"/>
      <c r="K13" s="232"/>
      <c r="L13" s="232"/>
      <c r="M13" s="234"/>
      <c r="N13" s="234"/>
      <c r="O13" s="234"/>
      <c r="P13" s="234"/>
      <c r="Q13" s="234"/>
      <c r="R13" s="6"/>
      <c r="T13" s="11"/>
      <c r="U13" s="332"/>
      <c r="V13" s="332"/>
      <c r="W13" s="332"/>
      <c r="X13" s="12"/>
      <c r="Z13" s="13"/>
      <c r="AA13" s="14"/>
      <c r="AB13" s="15"/>
    </row>
    <row r="14" spans="2:28" ht="40.5" customHeight="1">
      <c r="B14" s="222" t="s">
        <v>55</v>
      </c>
      <c r="C14" s="222"/>
      <c r="D14" s="333" t="s">
        <v>56</v>
      </c>
      <c r="E14" s="333"/>
      <c r="F14" s="333"/>
      <c r="G14" s="333"/>
      <c r="H14" s="333"/>
      <c r="I14" s="333"/>
      <c r="J14" s="232"/>
      <c r="K14" s="232"/>
      <c r="L14" s="232"/>
      <c r="M14" s="234"/>
      <c r="N14" s="234"/>
      <c r="O14" s="234"/>
      <c r="P14" s="234"/>
      <c r="Q14" s="234"/>
      <c r="R14" s="6"/>
      <c r="T14" s="11"/>
      <c r="U14" s="124"/>
      <c r="V14" s="124"/>
      <c r="W14" s="124"/>
      <c r="X14" s="12"/>
      <c r="Z14" s="13"/>
      <c r="AA14" s="14"/>
      <c r="AB14" s="15"/>
    </row>
    <row r="15" spans="2:28" ht="23.25" customHeight="1">
      <c r="B15" s="217" t="s">
        <v>364</v>
      </c>
      <c r="C15" s="217"/>
      <c r="D15" s="218">
        <v>2024730010092</v>
      </c>
      <c r="E15" s="218"/>
      <c r="F15" s="218"/>
      <c r="G15" s="218"/>
      <c r="H15" s="218"/>
      <c r="I15" s="218"/>
      <c r="J15" s="232"/>
      <c r="K15" s="232"/>
      <c r="L15" s="232"/>
      <c r="M15" s="234"/>
      <c r="N15" s="234"/>
      <c r="O15" s="234"/>
      <c r="P15" s="234"/>
      <c r="Q15" s="234"/>
      <c r="R15" s="6"/>
      <c r="T15" s="11"/>
      <c r="U15" s="124"/>
      <c r="V15" s="124"/>
      <c r="W15" s="124"/>
      <c r="X15" s="12"/>
      <c r="Z15" s="13"/>
      <c r="AA15" s="14"/>
      <c r="AB15" s="15"/>
    </row>
    <row r="16" spans="2:28" ht="28.5" customHeight="1">
      <c r="B16" s="334" t="s">
        <v>58</v>
      </c>
      <c r="C16" s="50" t="s">
        <v>341</v>
      </c>
      <c r="D16" s="251" t="s">
        <v>57</v>
      </c>
      <c r="E16" s="251"/>
      <c r="F16" s="226" t="s">
        <v>41</v>
      </c>
      <c r="G16" s="227"/>
      <c r="H16" s="227"/>
      <c r="I16" s="228"/>
      <c r="J16" s="232"/>
      <c r="K16" s="232"/>
      <c r="L16" s="232"/>
      <c r="M16" s="234"/>
      <c r="N16" s="234"/>
      <c r="O16" s="234"/>
      <c r="P16" s="234"/>
      <c r="Q16" s="234"/>
      <c r="R16" s="6"/>
      <c r="T16" s="18"/>
      <c r="U16" s="124"/>
      <c r="V16" s="124"/>
      <c r="W16" s="124"/>
      <c r="X16" s="12"/>
      <c r="Y16" s="19"/>
      <c r="Z16" s="13"/>
      <c r="AA16" s="14"/>
      <c r="AB16" s="15"/>
    </row>
    <row r="17" spans="1:28" ht="28.5" customHeight="1">
      <c r="B17" s="334"/>
      <c r="C17" s="50" t="s">
        <v>342</v>
      </c>
      <c r="D17" s="251"/>
      <c r="E17" s="251"/>
      <c r="F17" s="226" t="s">
        <v>41</v>
      </c>
      <c r="G17" s="227"/>
      <c r="H17" s="227"/>
      <c r="I17" s="228"/>
      <c r="J17" s="232"/>
      <c r="K17" s="232"/>
      <c r="L17" s="232"/>
      <c r="M17" s="234"/>
      <c r="N17" s="234"/>
      <c r="O17" s="234"/>
      <c r="P17" s="234"/>
      <c r="Q17" s="234"/>
      <c r="R17" s="6"/>
      <c r="T17" s="18"/>
      <c r="U17" s="124"/>
      <c r="V17" s="124"/>
      <c r="W17" s="124"/>
      <c r="X17" s="12"/>
      <c r="Y17" s="19"/>
      <c r="Z17" s="13"/>
      <c r="AA17" s="14"/>
      <c r="AB17" s="15"/>
    </row>
    <row r="18" spans="1:28" ht="28.5" customHeight="1">
      <c r="B18" s="334"/>
      <c r="C18" s="50" t="s">
        <v>45</v>
      </c>
      <c r="D18" s="251"/>
      <c r="E18" s="251"/>
      <c r="F18" s="112" t="s">
        <v>42</v>
      </c>
      <c r="G18" s="113"/>
      <c r="H18" s="113"/>
      <c r="I18" s="114"/>
      <c r="J18" s="232"/>
      <c r="K18" s="232"/>
      <c r="L18" s="232"/>
      <c r="M18" s="234"/>
      <c r="N18" s="234"/>
      <c r="O18" s="234"/>
      <c r="P18" s="234"/>
      <c r="Q18" s="234"/>
      <c r="R18" s="6"/>
      <c r="T18" s="18"/>
      <c r="U18" s="124"/>
      <c r="V18" s="124"/>
      <c r="W18" s="124"/>
      <c r="X18" s="12"/>
      <c r="Y18" s="19"/>
      <c r="Z18" s="13"/>
      <c r="AA18" s="14"/>
      <c r="AB18" s="15"/>
    </row>
    <row r="19" spans="1:28" ht="28.5" customHeight="1">
      <c r="B19" s="334"/>
      <c r="C19" s="50" t="s">
        <v>46</v>
      </c>
      <c r="D19" s="251"/>
      <c r="E19" s="251"/>
      <c r="F19" s="112" t="s">
        <v>42</v>
      </c>
      <c r="G19" s="113"/>
      <c r="H19" s="113"/>
      <c r="I19" s="114"/>
      <c r="J19" s="232"/>
      <c r="K19" s="232"/>
      <c r="L19" s="232"/>
      <c r="M19" s="234"/>
      <c r="N19" s="234"/>
      <c r="O19" s="234"/>
      <c r="P19" s="234"/>
      <c r="Q19" s="234"/>
      <c r="R19" s="6"/>
      <c r="T19" s="18"/>
      <c r="U19" s="124"/>
      <c r="V19" s="124"/>
      <c r="W19" s="124"/>
      <c r="X19" s="12"/>
      <c r="Y19" s="19"/>
      <c r="Z19" s="13"/>
      <c r="AA19" s="14"/>
      <c r="AB19" s="15"/>
    </row>
    <row r="20" spans="1:28" ht="28.5" customHeight="1">
      <c r="B20" s="334"/>
      <c r="C20" s="50" t="s">
        <v>47</v>
      </c>
      <c r="D20" s="251"/>
      <c r="E20" s="251"/>
      <c r="F20" s="112" t="s">
        <v>43</v>
      </c>
      <c r="G20" s="113"/>
      <c r="H20" s="113"/>
      <c r="I20" s="114"/>
      <c r="J20" s="232"/>
      <c r="K20" s="232"/>
      <c r="L20" s="232"/>
      <c r="M20" s="234"/>
      <c r="N20" s="234"/>
      <c r="O20" s="234"/>
      <c r="P20" s="234"/>
      <c r="Q20" s="234"/>
      <c r="R20" s="6"/>
      <c r="T20" s="18"/>
      <c r="U20" s="124"/>
      <c r="V20" s="124"/>
      <c r="W20" s="124"/>
      <c r="X20" s="12"/>
      <c r="Y20" s="19"/>
      <c r="Z20" s="13"/>
      <c r="AA20" s="14"/>
      <c r="AB20" s="15"/>
    </row>
    <row r="21" spans="1:28" ht="28.5" customHeight="1">
      <c r="B21" s="324" t="s">
        <v>30</v>
      </c>
      <c r="C21" s="251" t="s">
        <v>28</v>
      </c>
      <c r="D21" s="254" t="s">
        <v>357</v>
      </c>
      <c r="E21" s="254" t="s">
        <v>19</v>
      </c>
      <c r="F21" s="254" t="s">
        <v>38</v>
      </c>
      <c r="G21" s="322" t="s">
        <v>358</v>
      </c>
      <c r="H21" s="254" t="s">
        <v>31</v>
      </c>
      <c r="I21" s="338" t="s">
        <v>29</v>
      </c>
      <c r="J21" s="339"/>
      <c r="K21" s="339"/>
      <c r="L21" s="340"/>
      <c r="M21" s="254" t="s">
        <v>18</v>
      </c>
      <c r="N21" s="254"/>
      <c r="O21" s="341" t="s">
        <v>17</v>
      </c>
      <c r="P21" s="341"/>
      <c r="Q21" s="341"/>
      <c r="T21" s="20"/>
      <c r="U21" s="335"/>
      <c r="V21" s="335"/>
      <c r="X21" s="12"/>
      <c r="Z21" s="13"/>
      <c r="AA21" s="14"/>
      <c r="AB21" s="15"/>
    </row>
    <row r="22" spans="1:28" ht="33.75" customHeight="1">
      <c r="B22" s="325"/>
      <c r="C22" s="251"/>
      <c r="D22" s="254"/>
      <c r="E22" s="254"/>
      <c r="F22" s="254"/>
      <c r="G22" s="254"/>
      <c r="H22" s="254"/>
      <c r="I22" s="260"/>
      <c r="J22" s="261"/>
      <c r="K22" s="261"/>
      <c r="L22" s="262"/>
      <c r="M22" s="254"/>
      <c r="N22" s="254"/>
      <c r="O22" s="254" t="s">
        <v>16</v>
      </c>
      <c r="P22" s="254" t="s">
        <v>15</v>
      </c>
      <c r="Q22" s="251" t="s">
        <v>14</v>
      </c>
      <c r="T22" s="19"/>
      <c r="U22" s="335"/>
      <c r="V22" s="335"/>
      <c r="X22" s="14"/>
      <c r="Z22" s="13"/>
      <c r="AA22" s="14"/>
      <c r="AB22" s="15"/>
    </row>
    <row r="23" spans="1:28" ht="39.75" customHeight="1">
      <c r="B23" s="326"/>
      <c r="C23" s="251"/>
      <c r="D23" s="254"/>
      <c r="E23" s="254"/>
      <c r="F23" s="254"/>
      <c r="G23" s="254"/>
      <c r="H23" s="254"/>
      <c r="I23" s="21" t="s">
        <v>13</v>
      </c>
      <c r="J23" s="21" t="s">
        <v>12</v>
      </c>
      <c r="K23" s="21" t="s">
        <v>11</v>
      </c>
      <c r="L23" s="22" t="s">
        <v>10</v>
      </c>
      <c r="M23" s="120" t="s">
        <v>9</v>
      </c>
      <c r="N23" s="121" t="s">
        <v>8</v>
      </c>
      <c r="O23" s="254"/>
      <c r="P23" s="254"/>
      <c r="Q23" s="251"/>
      <c r="T23" s="19"/>
      <c r="U23" s="335"/>
      <c r="V23" s="335"/>
      <c r="X23" s="14"/>
      <c r="Z23" s="13"/>
      <c r="AA23" s="14"/>
      <c r="AB23" s="15"/>
    </row>
    <row r="24" spans="1:28" ht="15.75" hidden="1" customHeight="1">
      <c r="A24" s="315" t="s">
        <v>85</v>
      </c>
      <c r="B24" s="212" t="s">
        <v>402</v>
      </c>
      <c r="C24" s="167" t="s">
        <v>86</v>
      </c>
      <c r="D24" s="24" t="s">
        <v>3</v>
      </c>
      <c r="E24" s="157" t="s">
        <v>317</v>
      </c>
      <c r="F24" s="24"/>
      <c r="G24" s="120" t="s">
        <v>3</v>
      </c>
      <c r="H24" s="25">
        <f>+I24+J24+K24+L24</f>
        <v>0</v>
      </c>
      <c r="I24" s="25"/>
      <c r="J24" s="25"/>
      <c r="K24" s="25"/>
      <c r="L24" s="25"/>
      <c r="M24" s="26">
        <v>45293</v>
      </c>
      <c r="N24" s="26">
        <v>45657</v>
      </c>
      <c r="O24" s="310" t="e">
        <f>+F25/F24</f>
        <v>#DIV/0!</v>
      </c>
      <c r="P24" s="244" t="e">
        <f>+H25/H24</f>
        <v>#DIV/0!</v>
      </c>
      <c r="Q24" s="309" t="e">
        <f>+(O24*O24)/P24</f>
        <v>#DIV/0!</v>
      </c>
      <c r="T24" s="19"/>
      <c r="U24" s="335"/>
      <c r="V24" s="335"/>
      <c r="X24" s="27"/>
      <c r="Z24" s="13"/>
      <c r="AA24" s="14"/>
      <c r="AB24" s="15"/>
    </row>
    <row r="25" spans="1:28" ht="15.75" hidden="1" customHeight="1">
      <c r="A25" s="315"/>
      <c r="B25" s="321"/>
      <c r="C25" s="164"/>
      <c r="D25" s="24" t="s">
        <v>2</v>
      </c>
      <c r="E25" s="161"/>
      <c r="F25" s="24"/>
      <c r="G25" s="120" t="s">
        <v>33</v>
      </c>
      <c r="H25" s="25"/>
      <c r="I25" s="25"/>
      <c r="J25" s="25"/>
      <c r="K25" s="25"/>
      <c r="L25" s="25"/>
      <c r="M25" s="26">
        <v>45293</v>
      </c>
      <c r="N25" s="26">
        <v>45657</v>
      </c>
      <c r="O25" s="311"/>
      <c r="P25" s="244"/>
      <c r="Q25" s="309"/>
      <c r="T25" s="19"/>
      <c r="U25" s="125"/>
      <c r="V25" s="125"/>
      <c r="X25" s="27"/>
      <c r="Z25" s="13"/>
      <c r="AA25" s="14"/>
      <c r="AB25" s="15"/>
    </row>
    <row r="26" spans="1:28" ht="15.75" hidden="1" customHeight="1">
      <c r="A26" s="315"/>
      <c r="B26" s="321"/>
      <c r="C26" s="167" t="s">
        <v>87</v>
      </c>
      <c r="D26" s="24" t="s">
        <v>3</v>
      </c>
      <c r="E26" s="154"/>
      <c r="F26" s="24"/>
      <c r="G26" s="120" t="s">
        <v>3</v>
      </c>
      <c r="H26" s="25">
        <f>+I26+J26+K26+L26</f>
        <v>0</v>
      </c>
      <c r="I26" s="25"/>
      <c r="J26" s="25"/>
      <c r="K26" s="25"/>
      <c r="L26" s="25"/>
      <c r="M26" s="26">
        <v>45293</v>
      </c>
      <c r="N26" s="26">
        <v>45657</v>
      </c>
      <c r="O26" s="310" t="e">
        <f t="shared" ref="O26" si="0">+F27/F26</f>
        <v>#DIV/0!</v>
      </c>
      <c r="P26" s="244" t="e">
        <f t="shared" ref="P26" si="1">+H27/H26</f>
        <v>#DIV/0!</v>
      </c>
      <c r="Q26" s="309" t="e">
        <f t="shared" ref="Q26" si="2">+(O26*O26)/P26</f>
        <v>#DIV/0!</v>
      </c>
      <c r="T26" s="19"/>
      <c r="U26" s="125"/>
      <c r="V26" s="125"/>
      <c r="X26" s="27"/>
      <c r="Z26" s="13"/>
      <c r="AA26" s="14"/>
      <c r="AB26" s="15"/>
    </row>
    <row r="27" spans="1:28" ht="15.75" hidden="1" customHeight="1">
      <c r="A27" s="315"/>
      <c r="B27" s="321"/>
      <c r="C27" s="164"/>
      <c r="D27" s="24" t="s">
        <v>2</v>
      </c>
      <c r="E27" s="154"/>
      <c r="F27" s="24"/>
      <c r="G27" s="120" t="s">
        <v>33</v>
      </c>
      <c r="H27" s="25"/>
      <c r="I27" s="25"/>
      <c r="J27" s="25"/>
      <c r="K27" s="25"/>
      <c r="L27" s="25"/>
      <c r="M27" s="26">
        <v>45293</v>
      </c>
      <c r="N27" s="26">
        <v>45657</v>
      </c>
      <c r="O27" s="311"/>
      <c r="P27" s="244"/>
      <c r="Q27" s="309"/>
      <c r="T27" s="19"/>
      <c r="U27" s="125"/>
      <c r="V27" s="125"/>
      <c r="X27" s="27"/>
      <c r="Z27" s="13"/>
      <c r="AA27" s="14"/>
      <c r="AB27" s="15"/>
    </row>
    <row r="28" spans="1:28" ht="15.75" hidden="1" customHeight="1">
      <c r="A28" s="315"/>
      <c r="B28" s="321"/>
      <c r="C28" s="165" t="s">
        <v>91</v>
      </c>
      <c r="D28" s="24" t="s">
        <v>3</v>
      </c>
      <c r="E28" s="154"/>
      <c r="F28" s="24"/>
      <c r="G28" s="120" t="s">
        <v>3</v>
      </c>
      <c r="H28" s="25">
        <f>+I28+J28+K28+L28</f>
        <v>0</v>
      </c>
      <c r="I28" s="25"/>
      <c r="J28" s="25"/>
      <c r="K28" s="25"/>
      <c r="L28" s="25"/>
      <c r="M28" s="26">
        <v>45293</v>
      </c>
      <c r="N28" s="26">
        <v>45657</v>
      </c>
      <c r="O28" s="310" t="e">
        <f t="shared" ref="O28" si="3">+F29/F28</f>
        <v>#DIV/0!</v>
      </c>
      <c r="P28" s="244" t="e">
        <f t="shared" ref="P28" si="4">+H29/H28</f>
        <v>#DIV/0!</v>
      </c>
      <c r="Q28" s="309" t="e">
        <f t="shared" ref="Q28" si="5">+(O28*O28)/P28</f>
        <v>#DIV/0!</v>
      </c>
      <c r="T28" s="19"/>
      <c r="U28" s="125"/>
      <c r="V28" s="125"/>
      <c r="X28" s="27"/>
      <c r="Z28" s="13"/>
      <c r="AA28" s="14"/>
      <c r="AB28" s="15"/>
    </row>
    <row r="29" spans="1:28" ht="15.75" hidden="1" customHeight="1">
      <c r="A29" s="315"/>
      <c r="B29" s="321"/>
      <c r="C29" s="166"/>
      <c r="D29" s="24" t="s">
        <v>2</v>
      </c>
      <c r="E29" s="154"/>
      <c r="F29" s="24"/>
      <c r="G29" s="120" t="s">
        <v>33</v>
      </c>
      <c r="H29" s="25"/>
      <c r="I29" s="25"/>
      <c r="J29" s="25"/>
      <c r="K29" s="25"/>
      <c r="L29" s="25"/>
      <c r="M29" s="26">
        <v>45293</v>
      </c>
      <c r="N29" s="26">
        <v>45657</v>
      </c>
      <c r="O29" s="311"/>
      <c r="P29" s="244"/>
      <c r="Q29" s="309"/>
      <c r="T29" s="19"/>
      <c r="U29" s="125"/>
      <c r="V29" s="125"/>
      <c r="X29" s="27"/>
      <c r="Z29" s="13"/>
      <c r="AA29" s="14"/>
      <c r="AB29" s="15"/>
    </row>
    <row r="30" spans="1:28" s="33" customFormat="1" ht="15.75" customHeight="1">
      <c r="A30" s="315"/>
      <c r="B30" s="321"/>
      <c r="C30" s="316" t="s">
        <v>88</v>
      </c>
      <c r="D30" s="29" t="s">
        <v>3</v>
      </c>
      <c r="E30" s="170" t="s">
        <v>317</v>
      </c>
      <c r="F30" s="30">
        <v>1</v>
      </c>
      <c r="G30" s="21" t="s">
        <v>3</v>
      </c>
      <c r="H30" s="31">
        <f t="shared" ref="H30:H36" si="6">+I30+J30+K30+L30</f>
        <v>147595071</v>
      </c>
      <c r="I30" s="31">
        <v>114015590</v>
      </c>
      <c r="J30" s="31">
        <v>33579481</v>
      </c>
      <c r="K30" s="31"/>
      <c r="L30" s="31"/>
      <c r="M30" s="32">
        <v>45293</v>
      </c>
      <c r="N30" s="32">
        <v>45657</v>
      </c>
      <c r="O30" s="312">
        <f t="shared" ref="O30" si="7">+F31/F30</f>
        <v>0</v>
      </c>
      <c r="P30" s="303">
        <f t="shared" ref="P30" si="8">+H31/H30</f>
        <v>0</v>
      </c>
      <c r="Q30" s="314">
        <v>0</v>
      </c>
      <c r="T30" s="34"/>
      <c r="U30" s="35"/>
      <c r="V30" s="35"/>
      <c r="X30" s="36"/>
      <c r="Z30" s="37"/>
      <c r="AA30" s="38"/>
      <c r="AB30" s="39"/>
    </row>
    <row r="31" spans="1:28" s="33" customFormat="1" ht="15.75" customHeight="1">
      <c r="A31" s="315"/>
      <c r="B31" s="321"/>
      <c r="C31" s="163"/>
      <c r="D31" s="29" t="s">
        <v>2</v>
      </c>
      <c r="E31" s="319"/>
      <c r="F31" s="30">
        <v>0</v>
      </c>
      <c r="G31" s="21" t="s">
        <v>33</v>
      </c>
      <c r="H31" s="31">
        <f t="shared" si="6"/>
        <v>0</v>
      </c>
      <c r="I31" s="31">
        <v>0</v>
      </c>
      <c r="J31" s="31">
        <v>0</v>
      </c>
      <c r="K31" s="31"/>
      <c r="L31" s="31"/>
      <c r="M31" s="32">
        <v>45293</v>
      </c>
      <c r="N31" s="32">
        <v>45657</v>
      </c>
      <c r="O31" s="313"/>
      <c r="P31" s="303"/>
      <c r="Q31" s="314"/>
      <c r="T31" s="34"/>
      <c r="U31" s="35"/>
      <c r="V31" s="35"/>
      <c r="X31" s="36"/>
      <c r="Z31" s="37"/>
      <c r="AA31" s="38"/>
      <c r="AB31" s="39"/>
    </row>
    <row r="32" spans="1:28" s="33" customFormat="1" ht="27.75" customHeight="1">
      <c r="A32" s="315"/>
      <c r="B32" s="321"/>
      <c r="C32" s="317" t="s">
        <v>84</v>
      </c>
      <c r="D32" s="29" t="s">
        <v>3</v>
      </c>
      <c r="E32" s="168" t="s">
        <v>317</v>
      </c>
      <c r="F32" s="30">
        <v>12</v>
      </c>
      <c r="G32" s="21" t="s">
        <v>3</v>
      </c>
      <c r="H32" s="31">
        <f t="shared" si="6"/>
        <v>230100000</v>
      </c>
      <c r="I32" s="31"/>
      <c r="J32" s="31">
        <f>130100000+100000000</f>
        <v>230100000</v>
      </c>
      <c r="K32" s="31"/>
      <c r="L32" s="31"/>
      <c r="M32" s="32">
        <v>45293</v>
      </c>
      <c r="N32" s="32">
        <v>45657</v>
      </c>
      <c r="O32" s="312">
        <f t="shared" ref="O32" si="9">+F33/F32</f>
        <v>1</v>
      </c>
      <c r="P32" s="303">
        <f t="shared" ref="P32" si="10">+H33/H32</f>
        <v>0.92349703172533681</v>
      </c>
      <c r="Q32" s="314">
        <f t="shared" ref="Q32" si="11">+(O32*O32)/P32</f>
        <v>1.0828405134467356</v>
      </c>
      <c r="T32" s="34"/>
      <c r="U32" s="35"/>
      <c r="V32" s="35"/>
      <c r="X32" s="36"/>
      <c r="Z32" s="37"/>
      <c r="AA32" s="38"/>
      <c r="AB32" s="39"/>
    </row>
    <row r="33" spans="1:28" s="33" customFormat="1" ht="27.75" customHeight="1">
      <c r="A33" s="315"/>
      <c r="B33" s="321"/>
      <c r="C33" s="318"/>
      <c r="D33" s="29" t="s">
        <v>2</v>
      </c>
      <c r="E33" s="168"/>
      <c r="F33" s="30">
        <v>12</v>
      </c>
      <c r="G33" s="21" t="s">
        <v>33</v>
      </c>
      <c r="H33" s="31">
        <f t="shared" si="6"/>
        <v>212496667</v>
      </c>
      <c r="I33" s="31"/>
      <c r="J33" s="31">
        <f>130100000+82396667</f>
        <v>212496667</v>
      </c>
      <c r="K33" s="31"/>
      <c r="L33" s="31"/>
      <c r="M33" s="32">
        <v>45293</v>
      </c>
      <c r="N33" s="32">
        <v>45657</v>
      </c>
      <c r="O33" s="313"/>
      <c r="P33" s="303"/>
      <c r="Q33" s="314"/>
      <c r="T33" s="34"/>
      <c r="U33" s="35"/>
      <c r="V33" s="35"/>
      <c r="X33" s="36"/>
      <c r="Z33" s="37"/>
      <c r="AA33" s="38"/>
      <c r="AB33" s="39"/>
    </row>
    <row r="34" spans="1:28" s="33" customFormat="1" ht="15.75" customHeight="1">
      <c r="A34" s="315"/>
      <c r="B34" s="321"/>
      <c r="C34" s="316" t="s">
        <v>89</v>
      </c>
      <c r="D34" s="29" t="s">
        <v>3</v>
      </c>
      <c r="E34" s="168" t="s">
        <v>317</v>
      </c>
      <c r="F34" s="30">
        <v>302</v>
      </c>
      <c r="G34" s="21" t="s">
        <v>3</v>
      </c>
      <c r="H34" s="31">
        <f t="shared" si="6"/>
        <v>9320519</v>
      </c>
      <c r="I34" s="31"/>
      <c r="J34" s="31">
        <v>9320519</v>
      </c>
      <c r="K34" s="31"/>
      <c r="L34" s="31"/>
      <c r="M34" s="32">
        <v>45293</v>
      </c>
      <c r="N34" s="32">
        <v>45657</v>
      </c>
      <c r="O34" s="312">
        <f t="shared" ref="O34" si="12">+F35/F34</f>
        <v>1</v>
      </c>
      <c r="P34" s="303">
        <f t="shared" ref="P34" si="13">+H35/H34</f>
        <v>0</v>
      </c>
      <c r="Q34" s="314">
        <v>0</v>
      </c>
      <c r="T34" s="34"/>
      <c r="U34" s="35"/>
      <c r="V34" s="35"/>
      <c r="X34" s="36"/>
      <c r="Z34" s="37"/>
      <c r="AA34" s="38"/>
      <c r="AB34" s="39"/>
    </row>
    <row r="35" spans="1:28" s="33" customFormat="1" ht="15.75" customHeight="1">
      <c r="A35" s="315"/>
      <c r="B35" s="321"/>
      <c r="C35" s="163"/>
      <c r="D35" s="29" t="s">
        <v>2</v>
      </c>
      <c r="E35" s="168"/>
      <c r="F35" s="30">
        <v>302</v>
      </c>
      <c r="G35" s="21" t="s">
        <v>33</v>
      </c>
      <c r="H35" s="31">
        <f t="shared" si="6"/>
        <v>0</v>
      </c>
      <c r="I35" s="31"/>
      <c r="J35" s="31">
        <v>0</v>
      </c>
      <c r="K35" s="31"/>
      <c r="L35" s="31"/>
      <c r="M35" s="32">
        <v>45293</v>
      </c>
      <c r="N35" s="32">
        <v>45657</v>
      </c>
      <c r="O35" s="313"/>
      <c r="P35" s="303"/>
      <c r="Q35" s="314"/>
      <c r="T35" s="34"/>
      <c r="U35" s="35"/>
      <c r="V35" s="35"/>
      <c r="X35" s="36"/>
      <c r="Z35" s="37"/>
      <c r="AA35" s="38"/>
      <c r="AB35" s="39"/>
    </row>
    <row r="36" spans="1:28" s="33" customFormat="1" ht="15.75" hidden="1" customHeight="1">
      <c r="A36" s="315"/>
      <c r="B36" s="321"/>
      <c r="C36" s="316" t="s">
        <v>90</v>
      </c>
      <c r="D36" s="29" t="s">
        <v>3</v>
      </c>
      <c r="E36" s="168"/>
      <c r="F36" s="29"/>
      <c r="G36" s="21" t="s">
        <v>3</v>
      </c>
      <c r="H36" s="31">
        <f t="shared" si="6"/>
        <v>0</v>
      </c>
      <c r="I36" s="31"/>
      <c r="J36" s="31"/>
      <c r="K36" s="31"/>
      <c r="L36" s="31"/>
      <c r="M36" s="32">
        <v>45293</v>
      </c>
      <c r="N36" s="32">
        <v>45657</v>
      </c>
      <c r="O36" s="312" t="e">
        <f t="shared" ref="O36" si="14">+F37/F36</f>
        <v>#DIV/0!</v>
      </c>
      <c r="P36" s="303" t="e">
        <f t="shared" ref="P36" si="15">+H37/H36</f>
        <v>#DIV/0!</v>
      </c>
      <c r="Q36" s="323" t="e">
        <f t="shared" ref="Q36" si="16">+(O36*O36)/P36</f>
        <v>#DIV/0!</v>
      </c>
      <c r="T36" s="34"/>
      <c r="U36" s="35"/>
      <c r="V36" s="35"/>
      <c r="X36" s="36"/>
      <c r="Z36" s="37"/>
      <c r="AA36" s="38"/>
      <c r="AB36" s="39"/>
    </row>
    <row r="37" spans="1:28" s="33" customFormat="1" ht="15.75" hidden="1" customHeight="1">
      <c r="A37" s="315"/>
      <c r="B37" s="321"/>
      <c r="C37" s="163"/>
      <c r="D37" s="29" t="s">
        <v>2</v>
      </c>
      <c r="E37" s="168"/>
      <c r="F37" s="29"/>
      <c r="G37" s="21" t="s">
        <v>33</v>
      </c>
      <c r="H37" s="31"/>
      <c r="I37" s="31"/>
      <c r="J37" s="31"/>
      <c r="K37" s="31"/>
      <c r="L37" s="31"/>
      <c r="M37" s="32">
        <v>45293</v>
      </c>
      <c r="N37" s="32">
        <v>45657</v>
      </c>
      <c r="O37" s="313"/>
      <c r="P37" s="303"/>
      <c r="Q37" s="323"/>
      <c r="T37" s="34"/>
      <c r="U37" s="35"/>
      <c r="V37" s="35"/>
      <c r="X37" s="36"/>
      <c r="Z37" s="37"/>
      <c r="AA37" s="38"/>
      <c r="AB37" s="39"/>
    </row>
    <row r="38" spans="1:28" s="33" customFormat="1" ht="15.75" customHeight="1">
      <c r="B38" s="336"/>
      <c r="C38" s="337" t="s">
        <v>7</v>
      </c>
      <c r="D38" s="21" t="s">
        <v>3</v>
      </c>
      <c r="E38" s="170"/>
      <c r="F38" s="122"/>
      <c r="G38" s="21" t="s">
        <v>3</v>
      </c>
      <c r="H38" s="31">
        <f>+H24+H26+H28+H30+H32+H34+H36</f>
        <v>387015590</v>
      </c>
      <c r="I38" s="31">
        <f>+I24+I26+I28+I30+I32+I34+I36</f>
        <v>114015590</v>
      </c>
      <c r="J38" s="31">
        <f>+J24+J26+J28+J30+J32+J34+J36</f>
        <v>273000000</v>
      </c>
      <c r="K38" s="31">
        <f>+K24+K26+K28+K30+K32+K34+K36</f>
        <v>0</v>
      </c>
      <c r="L38" s="31">
        <f>+L24+L26+L28+L30+L32+L34+L36</f>
        <v>0</v>
      </c>
      <c r="M38" s="32">
        <v>45293</v>
      </c>
      <c r="N38" s="32">
        <v>45657</v>
      </c>
      <c r="O38" s="312"/>
      <c r="P38" s="303"/>
      <c r="Q38" s="323"/>
    </row>
    <row r="39" spans="1:28" s="33" customFormat="1" ht="15.75" customHeight="1">
      <c r="B39" s="336"/>
      <c r="C39" s="337"/>
      <c r="D39" s="21" t="s">
        <v>2</v>
      </c>
      <c r="E39" s="156"/>
      <c r="F39" s="122"/>
      <c r="G39" s="21" t="s">
        <v>33</v>
      </c>
      <c r="H39" s="31">
        <f>+H31+H33+H35</f>
        <v>212496667</v>
      </c>
      <c r="I39" s="31">
        <f t="shared" ref="I39:L39" si="17">+I31+I33+I35</f>
        <v>0</v>
      </c>
      <c r="J39" s="31">
        <f t="shared" si="17"/>
        <v>212496667</v>
      </c>
      <c r="K39" s="31">
        <f t="shared" si="17"/>
        <v>0</v>
      </c>
      <c r="L39" s="31">
        <f t="shared" si="17"/>
        <v>0</v>
      </c>
      <c r="M39" s="32">
        <v>45293</v>
      </c>
      <c r="N39" s="32">
        <v>45657</v>
      </c>
      <c r="O39" s="313"/>
      <c r="P39" s="303"/>
      <c r="Q39" s="323"/>
    </row>
    <row r="40" spans="1:28">
      <c r="D40" s="41"/>
      <c r="H40" s="42"/>
      <c r="I40" s="43"/>
      <c r="J40" s="13"/>
      <c r="K40" s="13"/>
      <c r="L40" s="13"/>
      <c r="M40" s="44"/>
      <c r="N40" s="44"/>
      <c r="O40" s="43"/>
      <c r="P40" s="45"/>
      <c r="Q40" s="46"/>
      <c r="R40" s="45"/>
    </row>
    <row r="41" spans="1:28" ht="15">
      <c r="B41" s="272" t="s">
        <v>34</v>
      </c>
      <c r="C41" s="272"/>
      <c r="D41" s="272" t="s">
        <v>6</v>
      </c>
      <c r="E41" s="272"/>
      <c r="F41" s="272"/>
      <c r="G41" s="272"/>
      <c r="H41" s="272"/>
      <c r="I41" s="272"/>
      <c r="J41" s="47" t="s">
        <v>36</v>
      </c>
      <c r="K41" s="272" t="s">
        <v>37</v>
      </c>
      <c r="L41" s="272"/>
      <c r="M41" s="274" t="s">
        <v>5</v>
      </c>
      <c r="N41" s="275"/>
      <c r="O41" s="275"/>
      <c r="P41" s="275"/>
      <c r="Q41" s="275"/>
    </row>
    <row r="42" spans="1:28" ht="26.25" customHeight="1">
      <c r="B42" s="276" t="s">
        <v>359</v>
      </c>
      <c r="C42" s="277"/>
      <c r="D42" s="276" t="s">
        <v>360</v>
      </c>
      <c r="E42" s="342"/>
      <c r="F42" s="342"/>
      <c r="G42" s="342"/>
      <c r="H42" s="342"/>
      <c r="I42" s="277"/>
      <c r="J42" s="157" t="s">
        <v>327</v>
      </c>
      <c r="K42" s="223" t="s">
        <v>3</v>
      </c>
      <c r="L42" s="348" t="s">
        <v>328</v>
      </c>
      <c r="M42" s="217" t="s">
        <v>365</v>
      </c>
      <c r="N42" s="217"/>
      <c r="O42" s="217"/>
      <c r="P42" s="217"/>
      <c r="Q42" s="217"/>
    </row>
    <row r="43" spans="1:28" ht="18" customHeight="1">
      <c r="B43" s="343"/>
      <c r="C43" s="345"/>
      <c r="D43" s="343"/>
      <c r="E43" s="344"/>
      <c r="F43" s="344"/>
      <c r="G43" s="344"/>
      <c r="H43" s="344"/>
      <c r="I43" s="345"/>
      <c r="J43" s="161"/>
      <c r="K43" s="224"/>
      <c r="L43" s="349"/>
      <c r="M43" s="217"/>
      <c r="N43" s="217"/>
      <c r="O43" s="217"/>
      <c r="P43" s="217"/>
      <c r="Q43" s="217"/>
    </row>
    <row r="44" spans="1:28" ht="18.75" customHeight="1">
      <c r="B44" s="343"/>
      <c r="C44" s="345"/>
      <c r="D44" s="343"/>
      <c r="E44" s="344"/>
      <c r="F44" s="344"/>
      <c r="G44" s="344"/>
      <c r="H44" s="344"/>
      <c r="I44" s="345"/>
      <c r="J44" s="161"/>
      <c r="K44" s="347"/>
      <c r="L44" s="350"/>
      <c r="M44" s="286" t="s">
        <v>4</v>
      </c>
      <c r="N44" s="286"/>
      <c r="O44" s="286"/>
      <c r="P44" s="286"/>
      <c r="Q44" s="286"/>
    </row>
    <row r="45" spans="1:28" ht="14.25" customHeight="1">
      <c r="B45" s="343"/>
      <c r="C45" s="345"/>
      <c r="D45" s="343"/>
      <c r="E45" s="344"/>
      <c r="F45" s="344"/>
      <c r="G45" s="344"/>
      <c r="H45" s="344"/>
      <c r="I45" s="345"/>
      <c r="J45" s="161"/>
      <c r="K45" s="223" t="s">
        <v>2</v>
      </c>
      <c r="L45" s="351"/>
      <c r="M45" s="286"/>
      <c r="N45" s="286"/>
      <c r="O45" s="286"/>
      <c r="P45" s="286"/>
      <c r="Q45" s="286"/>
    </row>
    <row r="46" spans="1:28" ht="15.75" customHeight="1">
      <c r="B46" s="343"/>
      <c r="C46" s="345"/>
      <c r="D46" s="343"/>
      <c r="E46" s="344"/>
      <c r="F46" s="344"/>
      <c r="G46" s="344"/>
      <c r="H46" s="344"/>
      <c r="I46" s="345"/>
      <c r="J46" s="161"/>
      <c r="K46" s="224"/>
      <c r="L46" s="352"/>
      <c r="M46" s="217" t="s">
        <v>366</v>
      </c>
      <c r="N46" s="217"/>
      <c r="O46" s="217"/>
      <c r="P46" s="217"/>
      <c r="Q46" s="217"/>
    </row>
    <row r="47" spans="1:28" ht="15.75" customHeight="1">
      <c r="B47" s="278"/>
      <c r="C47" s="279"/>
      <c r="D47" s="278"/>
      <c r="E47" s="346"/>
      <c r="F47" s="346"/>
      <c r="G47" s="346"/>
      <c r="H47" s="346"/>
      <c r="I47" s="279"/>
      <c r="J47" s="158"/>
      <c r="K47" s="347"/>
      <c r="L47" s="353"/>
      <c r="M47" s="217"/>
      <c r="N47" s="217"/>
      <c r="O47" s="217"/>
      <c r="P47" s="217"/>
      <c r="Q47" s="217"/>
    </row>
    <row r="48" spans="1:28" ht="15" customHeight="1">
      <c r="B48" s="280" t="s">
        <v>361</v>
      </c>
      <c r="C48" s="281"/>
      <c r="D48" s="281"/>
      <c r="E48" s="281"/>
      <c r="F48" s="281"/>
      <c r="G48" s="281"/>
      <c r="H48" s="281"/>
      <c r="I48" s="281"/>
      <c r="J48" s="281"/>
      <c r="K48" s="281"/>
      <c r="L48" s="282"/>
      <c r="M48" s="286" t="s">
        <v>0</v>
      </c>
      <c r="N48" s="286"/>
      <c r="O48" s="286"/>
      <c r="P48" s="286"/>
      <c r="Q48" s="286"/>
    </row>
    <row r="49" spans="2:53" ht="29.25" customHeight="1">
      <c r="B49" s="283"/>
      <c r="C49" s="284"/>
      <c r="D49" s="284"/>
      <c r="E49" s="284"/>
      <c r="F49" s="284"/>
      <c r="G49" s="284"/>
      <c r="H49" s="284"/>
      <c r="I49" s="284"/>
      <c r="J49" s="284"/>
      <c r="K49" s="284"/>
      <c r="L49" s="285"/>
      <c r="M49" s="286"/>
      <c r="N49" s="286"/>
      <c r="O49" s="286"/>
      <c r="P49" s="286"/>
      <c r="Q49" s="286"/>
    </row>
    <row r="50" spans="2:53">
      <c r="M50" s="48"/>
      <c r="N50" s="48"/>
    </row>
    <row r="51" spans="2:53">
      <c r="H51" s="49"/>
      <c r="I51" s="49"/>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row>
    <row r="52" spans="2:53">
      <c r="H52" s="49"/>
      <c r="I52" s="49"/>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row>
    <row r="53" spans="2:53">
      <c r="H53" s="49"/>
      <c r="I53" s="49"/>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row>
    <row r="54" spans="2:53">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row>
    <row r="55" spans="2:53">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row>
    <row r="56" spans="2:53">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row>
    <row r="57" spans="2:53">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row>
    <row r="58" spans="2:53">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row>
    <row r="59" spans="2:53">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row>
    <row r="60" spans="2:53">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row>
    <row r="61" spans="2:53">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row>
    <row r="62" spans="2:53">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row>
    <row r="63" spans="2:53">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row>
    <row r="64" spans="2:53">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row>
    <row r="65" spans="18:53">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row>
    <row r="66" spans="18:53">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row>
    <row r="67" spans="18:53">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row>
    <row r="68" spans="18:53">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row>
    <row r="69" spans="18:53">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row>
    <row r="70" spans="18:53">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row>
    <row r="71" spans="18:53">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row>
    <row r="72" spans="18:53">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row>
    <row r="73" spans="18:53">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row>
    <row r="74" spans="18:53">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row>
    <row r="75" spans="18:53">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row>
    <row r="76" spans="18:53">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row>
    <row r="77" spans="18:53">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row>
    <row r="78" spans="18:53">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row>
    <row r="79" spans="18:53">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row>
    <row r="80" spans="18:53">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row>
    <row r="81" spans="18:53">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row>
    <row r="82" spans="18:53">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row>
    <row r="83" spans="18:53">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row>
  </sheetData>
  <mergeCells count="113">
    <mergeCell ref="B48:L49"/>
    <mergeCell ref="M48:Q49"/>
    <mergeCell ref="M44:Q45"/>
    <mergeCell ref="M46:Q47"/>
    <mergeCell ref="B41:C41"/>
    <mergeCell ref="D41:I41"/>
    <mergeCell ref="K41:L41"/>
    <mergeCell ref="M41:Q41"/>
    <mergeCell ref="M42:Q43"/>
    <mergeCell ref="D42:I47"/>
    <mergeCell ref="B42:C47"/>
    <mergeCell ref="J42:J47"/>
    <mergeCell ref="K42:K44"/>
    <mergeCell ref="L42:L44"/>
    <mergeCell ref="K45:K47"/>
    <mergeCell ref="L45:L47"/>
    <mergeCell ref="U24:V24"/>
    <mergeCell ref="B38:B39"/>
    <mergeCell ref="C38:C39"/>
    <mergeCell ref="E38:E39"/>
    <mergeCell ref="O38:O39"/>
    <mergeCell ref="P38:P39"/>
    <mergeCell ref="Q38:Q39"/>
    <mergeCell ref="U13:W13"/>
    <mergeCell ref="B12:C12"/>
    <mergeCell ref="D12:I12"/>
    <mergeCell ref="H21:H23"/>
    <mergeCell ref="I21:L22"/>
    <mergeCell ref="M21:N22"/>
    <mergeCell ref="O21:Q21"/>
    <mergeCell ref="U21:V21"/>
    <mergeCell ref="O22:O23"/>
    <mergeCell ref="P22:P23"/>
    <mergeCell ref="Q22:Q23"/>
    <mergeCell ref="U22:V22"/>
    <mergeCell ref="U23:V23"/>
    <mergeCell ref="J9:L20"/>
    <mergeCell ref="M11:Q20"/>
    <mergeCell ref="B10:C10"/>
    <mergeCell ref="D10:I10"/>
    <mergeCell ref="D11:I11"/>
    <mergeCell ref="U11:W11"/>
    <mergeCell ref="B21:B23"/>
    <mergeCell ref="C21:C23"/>
    <mergeCell ref="D21:D23"/>
    <mergeCell ref="B2:C5"/>
    <mergeCell ref="D2:K3"/>
    <mergeCell ref="L2:O2"/>
    <mergeCell ref="P2:Q5"/>
    <mergeCell ref="L3:O3"/>
    <mergeCell ref="D4:K5"/>
    <mergeCell ref="L4:O4"/>
    <mergeCell ref="L5:O5"/>
    <mergeCell ref="U12:W12"/>
    <mergeCell ref="B15:C15"/>
    <mergeCell ref="D15:I15"/>
    <mergeCell ref="B14:C14"/>
    <mergeCell ref="D14:I14"/>
    <mergeCell ref="T9:X9"/>
    <mergeCell ref="F17:I17"/>
    <mergeCell ref="B16:B20"/>
    <mergeCell ref="D16:E20"/>
    <mergeCell ref="F16:I16"/>
    <mergeCell ref="Q34:Q35"/>
    <mergeCell ref="C6:Q6"/>
    <mergeCell ref="D7:Q7"/>
    <mergeCell ref="D8:Q8"/>
    <mergeCell ref="B9:C9"/>
    <mergeCell ref="D9:I9"/>
    <mergeCell ref="M9:Q9"/>
    <mergeCell ref="B13:C13"/>
    <mergeCell ref="D13:I13"/>
    <mergeCell ref="B24:B37"/>
    <mergeCell ref="C24:C25"/>
    <mergeCell ref="E24:E25"/>
    <mergeCell ref="O24:O25"/>
    <mergeCell ref="P24:P25"/>
    <mergeCell ref="Q24:Q25"/>
    <mergeCell ref="E21:E23"/>
    <mergeCell ref="F21:F23"/>
    <mergeCell ref="G21:G23"/>
    <mergeCell ref="O36:O37"/>
    <mergeCell ref="P36:P37"/>
    <mergeCell ref="Q36:Q37"/>
    <mergeCell ref="E26:E27"/>
    <mergeCell ref="N10:P10"/>
    <mergeCell ref="B11:C11"/>
    <mergeCell ref="A24:A37"/>
    <mergeCell ref="C26:C27"/>
    <mergeCell ref="C28:C29"/>
    <mergeCell ref="C30:C31"/>
    <mergeCell ref="C32:C33"/>
    <mergeCell ref="C34:C35"/>
    <mergeCell ref="C36:C37"/>
    <mergeCell ref="O26:O27"/>
    <mergeCell ref="P26:P27"/>
    <mergeCell ref="O34:O35"/>
    <mergeCell ref="P34:P35"/>
    <mergeCell ref="E28:E29"/>
    <mergeCell ref="E30:E31"/>
    <mergeCell ref="E32:E33"/>
    <mergeCell ref="E34:E35"/>
    <mergeCell ref="E36:E37"/>
    <mergeCell ref="Q26:Q27"/>
    <mergeCell ref="O28:O29"/>
    <mergeCell ref="P28:P29"/>
    <mergeCell ref="Q28:Q29"/>
    <mergeCell ref="O30:O31"/>
    <mergeCell ref="P30:P31"/>
    <mergeCell ref="Q30:Q31"/>
    <mergeCell ref="O32:O33"/>
    <mergeCell ref="P32:P33"/>
    <mergeCell ref="Q32:Q33"/>
  </mergeCells>
  <pageMargins left="0.35433070866141736" right="0.19685039370078741" top="0.23622047244094491" bottom="0.19685039370078741" header="0.15748031496062992" footer="0"/>
  <pageSetup paperSize="345" scale="4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A87"/>
  <sheetViews>
    <sheetView zoomScale="80" zoomScaleNormal="80" workbookViewId="0">
      <selection activeCell="R54" sqref="R54:R55"/>
    </sheetView>
  </sheetViews>
  <sheetFormatPr baseColWidth="10" defaultColWidth="12.5703125" defaultRowHeight="14.25"/>
  <cols>
    <col min="1" max="1" width="9.7109375" style="1" customWidth="1"/>
    <col min="2" max="2" width="45.5703125" style="1" customWidth="1"/>
    <col min="3" max="3" width="53.14062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1"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ht="37.5" customHeight="1">
      <c r="B2" s="175"/>
      <c r="C2" s="175"/>
      <c r="D2" s="196" t="s">
        <v>403</v>
      </c>
      <c r="E2" s="197"/>
      <c r="F2" s="197"/>
      <c r="G2" s="197"/>
      <c r="H2" s="197"/>
      <c r="I2" s="197"/>
      <c r="J2" s="197"/>
      <c r="K2" s="198"/>
      <c r="L2" s="377" t="s">
        <v>404</v>
      </c>
      <c r="M2" s="378"/>
      <c r="N2" s="378"/>
      <c r="O2" s="379"/>
      <c r="P2" s="327"/>
      <c r="Q2" s="328"/>
    </row>
    <row r="3" spans="2:28" ht="37.5" customHeight="1">
      <c r="B3" s="175"/>
      <c r="C3" s="175"/>
      <c r="D3" s="181"/>
      <c r="E3" s="182"/>
      <c r="F3" s="182"/>
      <c r="G3" s="182"/>
      <c r="H3" s="182"/>
      <c r="I3" s="182"/>
      <c r="J3" s="182"/>
      <c r="K3" s="183"/>
      <c r="L3" s="377" t="s">
        <v>405</v>
      </c>
      <c r="M3" s="378"/>
      <c r="N3" s="378"/>
      <c r="O3" s="379"/>
      <c r="P3" s="189"/>
      <c r="Q3" s="329"/>
    </row>
    <row r="4" spans="2:28" ht="33.75" customHeight="1">
      <c r="B4" s="175"/>
      <c r="C4" s="175"/>
      <c r="D4" s="196" t="s">
        <v>406</v>
      </c>
      <c r="E4" s="197"/>
      <c r="F4" s="197"/>
      <c r="G4" s="197"/>
      <c r="H4" s="197"/>
      <c r="I4" s="197"/>
      <c r="J4" s="197"/>
      <c r="K4" s="198"/>
      <c r="L4" s="377" t="s">
        <v>407</v>
      </c>
      <c r="M4" s="378"/>
      <c r="N4" s="378"/>
      <c r="O4" s="379"/>
      <c r="P4" s="189"/>
      <c r="Q4" s="329"/>
    </row>
    <row r="5" spans="2:28" ht="38.25" customHeight="1">
      <c r="B5" s="175"/>
      <c r="C5" s="175"/>
      <c r="D5" s="181"/>
      <c r="E5" s="182"/>
      <c r="F5" s="182"/>
      <c r="G5" s="182"/>
      <c r="H5" s="182"/>
      <c r="I5" s="182"/>
      <c r="J5" s="182"/>
      <c r="K5" s="183"/>
      <c r="L5" s="377" t="s">
        <v>408</v>
      </c>
      <c r="M5" s="378"/>
      <c r="N5" s="378"/>
      <c r="O5" s="379"/>
      <c r="P5" s="330"/>
      <c r="Q5" s="331"/>
    </row>
    <row r="6" spans="2:28" ht="23.25" customHeight="1">
      <c r="C6" s="205"/>
      <c r="D6" s="205"/>
      <c r="E6" s="205"/>
      <c r="F6" s="205"/>
      <c r="G6" s="205"/>
      <c r="H6" s="205"/>
      <c r="I6" s="205"/>
      <c r="J6" s="205"/>
      <c r="K6" s="205"/>
      <c r="L6" s="205"/>
      <c r="M6" s="205"/>
      <c r="N6" s="205"/>
      <c r="O6" s="205"/>
      <c r="P6" s="205"/>
      <c r="Q6" s="205"/>
    </row>
    <row r="7" spans="2:28" ht="31.5" customHeight="1">
      <c r="B7" s="141" t="s">
        <v>32</v>
      </c>
      <c r="C7" s="141" t="s">
        <v>39</v>
      </c>
      <c r="D7" s="380" t="s">
        <v>362</v>
      </c>
      <c r="E7" s="380"/>
      <c r="F7" s="380"/>
      <c r="G7" s="380"/>
      <c r="H7" s="380"/>
      <c r="I7" s="380"/>
      <c r="J7" s="380"/>
      <c r="K7" s="380"/>
      <c r="L7" s="380"/>
      <c r="M7" s="380"/>
      <c r="N7" s="380"/>
      <c r="O7" s="380"/>
      <c r="P7" s="380"/>
      <c r="Q7" s="380"/>
    </row>
    <row r="8" spans="2:28" s="5" customFormat="1" ht="36" customHeight="1">
      <c r="B8" s="142" t="s">
        <v>26</v>
      </c>
      <c r="C8" s="142" t="s">
        <v>59</v>
      </c>
      <c r="D8" s="211" t="s">
        <v>363</v>
      </c>
      <c r="E8" s="211"/>
      <c r="F8" s="211"/>
      <c r="G8" s="211"/>
      <c r="H8" s="211"/>
      <c r="I8" s="211"/>
      <c r="J8" s="211"/>
      <c r="K8" s="211"/>
      <c r="L8" s="211"/>
      <c r="M8" s="211"/>
      <c r="N8" s="211"/>
      <c r="O8" s="211"/>
      <c r="P8" s="211"/>
      <c r="Q8" s="211"/>
    </row>
    <row r="9" spans="2:28" ht="36" customHeight="1">
      <c r="B9" s="211" t="s">
        <v>52</v>
      </c>
      <c r="C9" s="211"/>
      <c r="D9" s="211" t="s">
        <v>49</v>
      </c>
      <c r="E9" s="211"/>
      <c r="F9" s="211"/>
      <c r="G9" s="211"/>
      <c r="H9" s="211"/>
      <c r="I9" s="211"/>
      <c r="J9" s="396" t="s">
        <v>409</v>
      </c>
      <c r="K9" s="397"/>
      <c r="L9" s="398"/>
      <c r="M9" s="395" t="s">
        <v>25</v>
      </c>
      <c r="N9" s="395"/>
      <c r="O9" s="395"/>
      <c r="P9" s="395"/>
      <c r="Q9" s="395"/>
      <c r="R9" s="18"/>
      <c r="T9" s="392"/>
      <c r="U9" s="392"/>
      <c r="V9" s="392"/>
      <c r="W9" s="392"/>
      <c r="X9" s="392"/>
    </row>
    <row r="10" spans="2:28" ht="36" customHeight="1">
      <c r="B10" s="211" t="s">
        <v>53</v>
      </c>
      <c r="C10" s="211"/>
      <c r="D10" s="211" t="s">
        <v>50</v>
      </c>
      <c r="E10" s="211"/>
      <c r="F10" s="211"/>
      <c r="G10" s="211"/>
      <c r="H10" s="211"/>
      <c r="I10" s="211"/>
      <c r="J10" s="399"/>
      <c r="K10" s="400"/>
      <c r="L10" s="401"/>
      <c r="M10" s="143" t="s">
        <v>24</v>
      </c>
      <c r="N10" s="393" t="s">
        <v>23</v>
      </c>
      <c r="O10" s="393"/>
      <c r="P10" s="393"/>
      <c r="Q10" s="143" t="s">
        <v>22</v>
      </c>
      <c r="R10" s="18"/>
      <c r="T10" s="144"/>
      <c r="U10" s="144"/>
      <c r="V10" s="144"/>
      <c r="W10" s="144"/>
      <c r="X10" s="144"/>
    </row>
    <row r="11" spans="2:28" ht="31.5" customHeight="1">
      <c r="B11" s="233" t="s">
        <v>21</v>
      </c>
      <c r="C11" s="233"/>
      <c r="D11" s="233" t="s">
        <v>51</v>
      </c>
      <c r="E11" s="233"/>
      <c r="F11" s="233"/>
      <c r="G11" s="233"/>
      <c r="H11" s="233"/>
      <c r="I11" s="233"/>
      <c r="J11" s="399"/>
      <c r="K11" s="400"/>
      <c r="L11" s="401"/>
      <c r="M11" s="381" t="s">
        <v>40</v>
      </c>
      <c r="N11" s="382"/>
      <c r="O11" s="382"/>
      <c r="P11" s="382"/>
      <c r="Q11" s="383"/>
      <c r="R11" s="18"/>
      <c r="T11" s="145"/>
      <c r="U11" s="394"/>
      <c r="V11" s="394"/>
      <c r="W11" s="394"/>
      <c r="X11" s="145"/>
      <c r="Z11" s="109"/>
      <c r="AA11" s="109"/>
    </row>
    <row r="12" spans="2:28" ht="41.25" customHeight="1">
      <c r="B12" s="391" t="s">
        <v>55</v>
      </c>
      <c r="C12" s="391"/>
      <c r="D12" s="333" t="s">
        <v>110</v>
      </c>
      <c r="E12" s="333"/>
      <c r="F12" s="333"/>
      <c r="G12" s="333"/>
      <c r="H12" s="333"/>
      <c r="I12" s="333"/>
      <c r="J12" s="399"/>
      <c r="K12" s="400"/>
      <c r="L12" s="401"/>
      <c r="M12" s="384"/>
      <c r="N12" s="385"/>
      <c r="O12" s="385"/>
      <c r="P12" s="385"/>
      <c r="Q12" s="386"/>
      <c r="R12" s="18"/>
      <c r="T12" s="145"/>
      <c r="U12" s="145"/>
      <c r="V12" s="145"/>
      <c r="W12" s="145"/>
      <c r="X12" s="145"/>
      <c r="Z12" s="109"/>
      <c r="AA12" s="109"/>
    </row>
    <row r="13" spans="2:28" ht="31.5" customHeight="1">
      <c r="B13" s="390" t="s">
        <v>20</v>
      </c>
      <c r="C13" s="390"/>
      <c r="D13" s="218">
        <v>2020730010058</v>
      </c>
      <c r="E13" s="218"/>
      <c r="F13" s="218"/>
      <c r="G13" s="218"/>
      <c r="H13" s="218"/>
      <c r="I13" s="218"/>
      <c r="J13" s="399"/>
      <c r="K13" s="400"/>
      <c r="L13" s="401"/>
      <c r="M13" s="384"/>
      <c r="N13" s="385"/>
      <c r="O13" s="385"/>
      <c r="P13" s="385"/>
      <c r="Q13" s="386"/>
      <c r="R13" s="18"/>
      <c r="T13" s="145"/>
      <c r="U13" s="145"/>
      <c r="V13" s="145"/>
      <c r="W13" s="145"/>
      <c r="X13" s="145"/>
      <c r="Z13" s="109"/>
      <c r="AA13" s="109"/>
    </row>
    <row r="14" spans="2:28" ht="44.25" customHeight="1">
      <c r="B14" s="391" t="s">
        <v>55</v>
      </c>
      <c r="C14" s="391"/>
      <c r="D14" s="333" t="s">
        <v>54</v>
      </c>
      <c r="E14" s="333"/>
      <c r="F14" s="333"/>
      <c r="G14" s="333"/>
      <c r="H14" s="333"/>
      <c r="I14" s="333"/>
      <c r="J14" s="399"/>
      <c r="K14" s="400"/>
      <c r="L14" s="401"/>
      <c r="M14" s="384"/>
      <c r="N14" s="385"/>
      <c r="O14" s="385"/>
      <c r="P14" s="385"/>
      <c r="Q14" s="386"/>
      <c r="R14" s="18"/>
      <c r="T14" s="11"/>
      <c r="U14" s="124"/>
      <c r="V14" s="124"/>
      <c r="W14" s="124"/>
      <c r="X14" s="12"/>
      <c r="Z14" s="13"/>
      <c r="AA14" s="14"/>
      <c r="AB14" s="15"/>
    </row>
    <row r="15" spans="2:28" ht="23.25" customHeight="1">
      <c r="B15" s="390" t="s">
        <v>20</v>
      </c>
      <c r="C15" s="390"/>
      <c r="D15" s="218">
        <v>2024730010093</v>
      </c>
      <c r="E15" s="218"/>
      <c r="F15" s="218"/>
      <c r="G15" s="218"/>
      <c r="H15" s="218"/>
      <c r="I15" s="218"/>
      <c r="J15" s="399"/>
      <c r="K15" s="400"/>
      <c r="L15" s="401"/>
      <c r="M15" s="384"/>
      <c r="N15" s="385"/>
      <c r="O15" s="385"/>
      <c r="P15" s="385"/>
      <c r="Q15" s="386"/>
      <c r="R15" s="18"/>
      <c r="T15" s="11"/>
      <c r="U15" s="124"/>
      <c r="V15" s="124"/>
      <c r="W15" s="124"/>
      <c r="X15" s="12"/>
      <c r="Z15" s="13"/>
      <c r="AA15" s="14"/>
      <c r="AB15" s="15"/>
    </row>
    <row r="16" spans="2:28" ht="28.5" customHeight="1">
      <c r="B16" s="360" t="s">
        <v>58</v>
      </c>
      <c r="C16" s="50" t="s">
        <v>48</v>
      </c>
      <c r="D16" s="363" t="s">
        <v>57</v>
      </c>
      <c r="E16" s="364"/>
      <c r="F16" s="359" t="s">
        <v>44</v>
      </c>
      <c r="G16" s="359"/>
      <c r="H16" s="359"/>
      <c r="I16" s="359"/>
      <c r="J16" s="399"/>
      <c r="K16" s="400"/>
      <c r="L16" s="401"/>
      <c r="M16" s="384"/>
      <c r="N16" s="385"/>
      <c r="O16" s="385"/>
      <c r="P16" s="385"/>
      <c r="Q16" s="386"/>
      <c r="R16" s="18"/>
      <c r="T16" s="18"/>
      <c r="U16" s="124"/>
      <c r="V16" s="124"/>
      <c r="W16" s="124"/>
      <c r="X16" s="12"/>
      <c r="Y16" s="19"/>
      <c r="Z16" s="13"/>
      <c r="AA16" s="14"/>
      <c r="AB16" s="15"/>
    </row>
    <row r="17" spans="1:28" ht="28.5" customHeight="1">
      <c r="B17" s="361"/>
      <c r="C17" s="50" t="s">
        <v>340</v>
      </c>
      <c r="D17" s="365"/>
      <c r="E17" s="366"/>
      <c r="F17" s="359" t="s">
        <v>44</v>
      </c>
      <c r="G17" s="359"/>
      <c r="H17" s="359"/>
      <c r="I17" s="359"/>
      <c r="J17" s="399"/>
      <c r="K17" s="400"/>
      <c r="L17" s="401"/>
      <c r="M17" s="384"/>
      <c r="N17" s="385"/>
      <c r="O17" s="385"/>
      <c r="P17" s="385"/>
      <c r="Q17" s="386"/>
      <c r="R17" s="18"/>
      <c r="T17" s="18"/>
      <c r="U17" s="124"/>
      <c r="V17" s="124"/>
      <c r="W17" s="124"/>
      <c r="X17" s="12"/>
      <c r="Y17" s="19"/>
      <c r="Z17" s="13"/>
      <c r="AA17" s="14"/>
      <c r="AB17" s="15"/>
    </row>
    <row r="18" spans="1:28" ht="28.5" customHeight="1">
      <c r="B18" s="362"/>
      <c r="C18" s="50" t="s">
        <v>45</v>
      </c>
      <c r="D18" s="367"/>
      <c r="E18" s="368"/>
      <c r="F18" s="359" t="s">
        <v>42</v>
      </c>
      <c r="G18" s="359"/>
      <c r="H18" s="359"/>
      <c r="I18" s="359"/>
      <c r="J18" s="402"/>
      <c r="K18" s="403"/>
      <c r="L18" s="404"/>
      <c r="M18" s="387"/>
      <c r="N18" s="388"/>
      <c r="O18" s="388"/>
      <c r="P18" s="388"/>
      <c r="Q18" s="389"/>
      <c r="R18" s="18"/>
      <c r="T18" s="18"/>
      <c r="U18" s="124"/>
      <c r="V18" s="124"/>
      <c r="W18" s="124"/>
      <c r="X18" s="12"/>
      <c r="Y18" s="19"/>
      <c r="Z18" s="13"/>
      <c r="AA18" s="14"/>
      <c r="AB18" s="15"/>
    </row>
    <row r="19" spans="1:28" ht="28.5" customHeight="1">
      <c r="A19" s="92"/>
      <c r="B19" s="157" t="s">
        <v>30</v>
      </c>
      <c r="C19" s="369" t="s">
        <v>28</v>
      </c>
      <c r="D19" s="154" t="s">
        <v>412</v>
      </c>
      <c r="E19" s="154" t="s">
        <v>19</v>
      </c>
      <c r="F19" s="154" t="s">
        <v>38</v>
      </c>
      <c r="G19" s="370" t="s">
        <v>413</v>
      </c>
      <c r="H19" s="154" t="s">
        <v>31</v>
      </c>
      <c r="I19" s="371" t="s">
        <v>29</v>
      </c>
      <c r="J19" s="372"/>
      <c r="K19" s="372"/>
      <c r="L19" s="373"/>
      <c r="M19" s="154" t="s">
        <v>18</v>
      </c>
      <c r="N19" s="154"/>
      <c r="O19" s="175" t="s">
        <v>17</v>
      </c>
      <c r="P19" s="175"/>
      <c r="Q19" s="175"/>
      <c r="T19" s="20"/>
      <c r="U19" s="335"/>
      <c r="V19" s="335"/>
      <c r="X19" s="12"/>
      <c r="Z19" s="13"/>
      <c r="AA19" s="14"/>
      <c r="AB19" s="15"/>
    </row>
    <row r="20" spans="1:28" ht="33.75" customHeight="1">
      <c r="A20" s="92"/>
      <c r="B20" s="161"/>
      <c r="C20" s="369"/>
      <c r="D20" s="154"/>
      <c r="E20" s="154"/>
      <c r="F20" s="154"/>
      <c r="G20" s="154"/>
      <c r="H20" s="154"/>
      <c r="I20" s="374"/>
      <c r="J20" s="375"/>
      <c r="K20" s="375"/>
      <c r="L20" s="376"/>
      <c r="M20" s="154"/>
      <c r="N20" s="154"/>
      <c r="O20" s="154" t="s">
        <v>16</v>
      </c>
      <c r="P20" s="154" t="s">
        <v>15</v>
      </c>
      <c r="Q20" s="369" t="s">
        <v>14</v>
      </c>
      <c r="T20" s="19"/>
      <c r="U20" s="335"/>
      <c r="V20" s="335"/>
      <c r="X20" s="14"/>
      <c r="Z20" s="13"/>
      <c r="AA20" s="14"/>
      <c r="AB20" s="15"/>
    </row>
    <row r="21" spans="1:28" ht="39.75" customHeight="1">
      <c r="A21" s="92"/>
      <c r="B21" s="158"/>
      <c r="C21" s="369"/>
      <c r="D21" s="154"/>
      <c r="E21" s="154"/>
      <c r="F21" s="154"/>
      <c r="G21" s="154"/>
      <c r="H21" s="154"/>
      <c r="I21" s="146" t="s">
        <v>13</v>
      </c>
      <c r="J21" s="146" t="s">
        <v>12</v>
      </c>
      <c r="K21" s="146" t="s">
        <v>11</v>
      </c>
      <c r="L21" s="147" t="s">
        <v>10</v>
      </c>
      <c r="M21" s="104" t="s">
        <v>9</v>
      </c>
      <c r="N21" s="118" t="s">
        <v>8</v>
      </c>
      <c r="O21" s="154"/>
      <c r="P21" s="154"/>
      <c r="Q21" s="369"/>
      <c r="T21" s="19"/>
      <c r="U21" s="335"/>
      <c r="V21" s="335"/>
      <c r="X21" s="14"/>
      <c r="Z21" s="13"/>
      <c r="AA21" s="14"/>
      <c r="AB21" s="15"/>
    </row>
    <row r="22" spans="1:28" ht="15.75" hidden="1" customHeight="1">
      <c r="A22" s="92" t="s">
        <v>319</v>
      </c>
      <c r="B22" s="354" t="s">
        <v>414</v>
      </c>
      <c r="C22" s="167" t="s">
        <v>92</v>
      </c>
      <c r="D22" s="104" t="s">
        <v>3</v>
      </c>
      <c r="E22" s="157" t="s">
        <v>317</v>
      </c>
      <c r="F22" s="83"/>
      <c r="G22" s="104" t="s">
        <v>3</v>
      </c>
      <c r="H22" s="81"/>
      <c r="I22" s="81"/>
      <c r="J22" s="66"/>
      <c r="K22" s="82"/>
      <c r="L22" s="66"/>
      <c r="M22" s="26">
        <v>45293</v>
      </c>
      <c r="N22" s="26">
        <v>45657</v>
      </c>
      <c r="O22" s="244" t="e">
        <f>+F23/F22</f>
        <v>#DIV/0!</v>
      </c>
      <c r="P22" s="244" t="e">
        <f>+H23/H22</f>
        <v>#DIV/0!</v>
      </c>
      <c r="Q22" s="309" t="e">
        <f>+(O22*O22)/P22</f>
        <v>#DIV/0!</v>
      </c>
      <c r="T22" s="19"/>
      <c r="U22" s="335"/>
      <c r="V22" s="335"/>
      <c r="X22" s="27"/>
      <c r="Z22" s="13"/>
      <c r="AA22" s="14"/>
      <c r="AB22" s="15"/>
    </row>
    <row r="23" spans="1:28" ht="15.75" hidden="1" customHeight="1">
      <c r="A23" s="92"/>
      <c r="B23" s="355"/>
      <c r="C23" s="164"/>
      <c r="D23" s="104" t="s">
        <v>2</v>
      </c>
      <c r="E23" s="161"/>
      <c r="F23" s="83"/>
      <c r="G23" s="104" t="s">
        <v>33</v>
      </c>
      <c r="H23" s="81"/>
      <c r="I23" s="81"/>
      <c r="J23" s="66"/>
      <c r="K23" s="82"/>
      <c r="L23" s="66"/>
      <c r="M23" s="26">
        <v>45293</v>
      </c>
      <c r="N23" s="26">
        <v>45657</v>
      </c>
      <c r="O23" s="244"/>
      <c r="P23" s="244"/>
      <c r="Q23" s="309"/>
      <c r="T23" s="19"/>
      <c r="U23" s="125"/>
      <c r="V23" s="125"/>
      <c r="X23" s="27"/>
      <c r="Z23" s="13"/>
      <c r="AA23" s="14"/>
      <c r="AB23" s="15"/>
    </row>
    <row r="24" spans="1:28" ht="15.75" hidden="1" customHeight="1">
      <c r="A24" s="92"/>
      <c r="B24" s="355"/>
      <c r="C24" s="165" t="s">
        <v>93</v>
      </c>
      <c r="D24" s="104" t="s">
        <v>3</v>
      </c>
      <c r="E24" s="157"/>
      <c r="F24" s="83"/>
      <c r="G24" s="104" t="s">
        <v>3</v>
      </c>
      <c r="H24" s="81"/>
      <c r="I24" s="81"/>
      <c r="J24" s="66"/>
      <c r="K24" s="82"/>
      <c r="L24" s="66"/>
      <c r="M24" s="26">
        <v>45293</v>
      </c>
      <c r="N24" s="26">
        <v>45657</v>
      </c>
      <c r="O24" s="244" t="e">
        <f t="shared" ref="O24" si="0">+F25/F24</f>
        <v>#DIV/0!</v>
      </c>
      <c r="P24" s="244" t="e">
        <f t="shared" ref="P24" si="1">+H25/H24</f>
        <v>#DIV/0!</v>
      </c>
      <c r="Q24" s="309" t="e">
        <f t="shared" ref="Q24" si="2">+(O24*O24)/P24</f>
        <v>#DIV/0!</v>
      </c>
      <c r="X24" s="84"/>
      <c r="Z24" s="13"/>
      <c r="AA24" s="14"/>
      <c r="AB24" s="15"/>
    </row>
    <row r="25" spans="1:28" ht="15.75" hidden="1" customHeight="1">
      <c r="A25" s="92"/>
      <c r="B25" s="355"/>
      <c r="C25" s="166"/>
      <c r="D25" s="104" t="s">
        <v>2</v>
      </c>
      <c r="E25" s="158"/>
      <c r="F25" s="85"/>
      <c r="G25" s="104" t="s">
        <v>33</v>
      </c>
      <c r="H25" s="86"/>
      <c r="I25" s="86"/>
      <c r="J25" s="66"/>
      <c r="K25" s="82"/>
      <c r="L25" s="66"/>
      <c r="M25" s="26">
        <v>45293</v>
      </c>
      <c r="N25" s="26">
        <v>45657</v>
      </c>
      <c r="O25" s="244"/>
      <c r="P25" s="244"/>
      <c r="Q25" s="309"/>
      <c r="X25" s="84"/>
      <c r="Z25" s="13"/>
      <c r="AA25" s="14"/>
      <c r="AB25" s="15"/>
    </row>
    <row r="26" spans="1:28" ht="15.75" hidden="1" customHeight="1">
      <c r="A26" s="92"/>
      <c r="B26" s="355"/>
      <c r="C26" s="167" t="s">
        <v>94</v>
      </c>
      <c r="D26" s="104" t="s">
        <v>3</v>
      </c>
      <c r="E26" s="157"/>
      <c r="F26" s="83"/>
      <c r="G26" s="104" t="s">
        <v>3</v>
      </c>
      <c r="H26" s="81"/>
      <c r="I26" s="81"/>
      <c r="J26" s="66"/>
      <c r="K26" s="82"/>
      <c r="L26" s="66"/>
      <c r="M26" s="26">
        <v>45293</v>
      </c>
      <c r="N26" s="26">
        <v>45657</v>
      </c>
      <c r="O26" s="244" t="e">
        <f t="shared" ref="O26" si="3">+F27/F26</f>
        <v>#DIV/0!</v>
      </c>
      <c r="P26" s="244" t="e">
        <f t="shared" ref="P26" si="4">+H27/H26</f>
        <v>#DIV/0!</v>
      </c>
      <c r="Q26" s="309" t="e">
        <f t="shared" ref="Q26" si="5">+(O26*O26)/P26</f>
        <v>#DIV/0!</v>
      </c>
      <c r="X26" s="84"/>
    </row>
    <row r="27" spans="1:28" ht="15.75" hidden="1" customHeight="1">
      <c r="A27" s="92"/>
      <c r="B27" s="355"/>
      <c r="C27" s="164"/>
      <c r="D27" s="104" t="s">
        <v>2</v>
      </c>
      <c r="E27" s="158"/>
      <c r="F27" s="85"/>
      <c r="G27" s="104" t="s">
        <v>33</v>
      </c>
      <c r="H27" s="86"/>
      <c r="I27" s="86"/>
      <c r="J27" s="66"/>
      <c r="K27" s="82"/>
      <c r="L27" s="66"/>
      <c r="M27" s="26">
        <v>45293</v>
      </c>
      <c r="N27" s="26">
        <v>45657</v>
      </c>
      <c r="O27" s="244"/>
      <c r="P27" s="244"/>
      <c r="Q27" s="309"/>
      <c r="AB27" s="15"/>
    </row>
    <row r="28" spans="1:28" ht="15.75" hidden="1" customHeight="1">
      <c r="A28" s="92"/>
      <c r="B28" s="355"/>
      <c r="C28" s="167" t="s">
        <v>95</v>
      </c>
      <c r="D28" s="104" t="s">
        <v>3</v>
      </c>
      <c r="E28" s="157"/>
      <c r="F28" s="83"/>
      <c r="G28" s="104" t="s">
        <v>3</v>
      </c>
      <c r="H28" s="81"/>
      <c r="I28" s="81"/>
      <c r="J28" s="66"/>
      <c r="K28" s="82"/>
      <c r="L28" s="66"/>
      <c r="M28" s="26">
        <v>45293</v>
      </c>
      <c r="N28" s="26">
        <v>45657</v>
      </c>
      <c r="O28" s="244" t="e">
        <f t="shared" ref="O28" si="6">+F29/F28</f>
        <v>#DIV/0!</v>
      </c>
      <c r="P28" s="244" t="e">
        <f t="shared" ref="P28" si="7">+H29/H28</f>
        <v>#DIV/0!</v>
      </c>
      <c r="Q28" s="309" t="e">
        <f t="shared" ref="Q28" si="8">+(O28*O28)/P28</f>
        <v>#DIV/0!</v>
      </c>
    </row>
    <row r="29" spans="1:28" ht="15.75" hidden="1" customHeight="1">
      <c r="A29" s="92"/>
      <c r="B29" s="355"/>
      <c r="C29" s="164"/>
      <c r="D29" s="104" t="s">
        <v>2</v>
      </c>
      <c r="E29" s="158"/>
      <c r="F29" s="118"/>
      <c r="G29" s="104" t="s">
        <v>33</v>
      </c>
      <c r="H29" s="81"/>
      <c r="I29" s="66"/>
      <c r="J29" s="66"/>
      <c r="K29" s="82"/>
      <c r="L29" s="66"/>
      <c r="M29" s="26">
        <v>45293</v>
      </c>
      <c r="N29" s="26">
        <v>45657</v>
      </c>
      <c r="O29" s="244"/>
      <c r="P29" s="244"/>
      <c r="Q29" s="309"/>
    </row>
    <row r="30" spans="1:28" s="33" customFormat="1" ht="15.75" customHeight="1">
      <c r="A30" s="92"/>
      <c r="B30" s="355"/>
      <c r="C30" s="316" t="s">
        <v>96</v>
      </c>
      <c r="D30" s="146" t="s">
        <v>3</v>
      </c>
      <c r="E30" s="170"/>
      <c r="F30" s="122">
        <v>1</v>
      </c>
      <c r="G30" s="146" t="s">
        <v>3</v>
      </c>
      <c r="H30" s="87">
        <f>+I30+J30+K30+L30</f>
        <v>35984410</v>
      </c>
      <c r="I30" s="31">
        <v>35984410</v>
      </c>
      <c r="J30" s="88"/>
      <c r="K30" s="89"/>
      <c r="L30" s="90"/>
      <c r="M30" s="32">
        <v>45293</v>
      </c>
      <c r="N30" s="32">
        <v>45657</v>
      </c>
      <c r="O30" s="303">
        <f t="shared" ref="O30" si="9">+F31/F30</f>
        <v>0</v>
      </c>
      <c r="P30" s="303">
        <f t="shared" ref="P30" si="10">+H31/H30</f>
        <v>0.91706380624275907</v>
      </c>
      <c r="Q30" s="314">
        <f t="shared" ref="Q30" si="11">+(O30*O30)/P30</f>
        <v>0</v>
      </c>
    </row>
    <row r="31" spans="1:28" s="33" customFormat="1" ht="15.75" customHeight="1">
      <c r="A31" s="92"/>
      <c r="B31" s="355"/>
      <c r="C31" s="163"/>
      <c r="D31" s="146" t="s">
        <v>2</v>
      </c>
      <c r="E31" s="156"/>
      <c r="F31" s="30">
        <v>0</v>
      </c>
      <c r="G31" s="146" t="s">
        <v>33</v>
      </c>
      <c r="H31" s="87">
        <f>+I31+J31+K31+L31</f>
        <v>33000000</v>
      </c>
      <c r="I31" s="31">
        <v>33000000</v>
      </c>
      <c r="J31" s="88"/>
      <c r="K31" s="89"/>
      <c r="L31" s="88"/>
      <c r="M31" s="32">
        <v>45293</v>
      </c>
      <c r="N31" s="32">
        <v>45657</v>
      </c>
      <c r="O31" s="303"/>
      <c r="P31" s="303"/>
      <c r="Q31" s="314"/>
    </row>
    <row r="32" spans="1:28" s="33" customFormat="1" ht="15.75" hidden="1" customHeight="1">
      <c r="A32" s="92"/>
      <c r="B32" s="355"/>
      <c r="C32" s="316" t="s">
        <v>97</v>
      </c>
      <c r="D32" s="146" t="s">
        <v>3</v>
      </c>
      <c r="E32" s="170"/>
      <c r="F32" s="122"/>
      <c r="G32" s="146" t="s">
        <v>3</v>
      </c>
      <c r="H32" s="87"/>
      <c r="I32" s="88"/>
      <c r="J32" s="88"/>
      <c r="K32" s="89"/>
      <c r="L32" s="88"/>
      <c r="M32" s="32">
        <v>45293</v>
      </c>
      <c r="N32" s="32">
        <v>45657</v>
      </c>
      <c r="O32" s="303" t="e">
        <f t="shared" ref="O32" si="12">+F33/F32</f>
        <v>#DIV/0!</v>
      </c>
      <c r="P32" s="303" t="e">
        <f t="shared" ref="P32" si="13">+H33/H32</f>
        <v>#DIV/0!</v>
      </c>
      <c r="Q32" s="314" t="e">
        <f t="shared" ref="Q32" si="14">+(O32*O32)/P32</f>
        <v>#DIV/0!</v>
      </c>
    </row>
    <row r="33" spans="1:17" s="33" customFormat="1" ht="15.75" hidden="1" customHeight="1">
      <c r="A33" s="92"/>
      <c r="B33" s="355"/>
      <c r="C33" s="163"/>
      <c r="D33" s="146" t="s">
        <v>2</v>
      </c>
      <c r="E33" s="156"/>
      <c r="F33" s="122"/>
      <c r="G33" s="146" t="s">
        <v>33</v>
      </c>
      <c r="H33" s="87"/>
      <c r="I33" s="88"/>
      <c r="J33" s="88"/>
      <c r="K33" s="89"/>
      <c r="L33" s="88"/>
      <c r="M33" s="32">
        <v>45293</v>
      </c>
      <c r="N33" s="32">
        <v>45657</v>
      </c>
      <c r="O33" s="303"/>
      <c r="P33" s="303"/>
      <c r="Q33" s="314"/>
    </row>
    <row r="34" spans="1:17" s="33" customFormat="1" ht="15.75" hidden="1" customHeight="1">
      <c r="A34" s="92"/>
      <c r="B34" s="355"/>
      <c r="C34" s="316" t="s">
        <v>98</v>
      </c>
      <c r="D34" s="146" t="s">
        <v>3</v>
      </c>
      <c r="E34" s="170"/>
      <c r="F34" s="122"/>
      <c r="G34" s="146" t="s">
        <v>3</v>
      </c>
      <c r="H34" s="87"/>
      <c r="I34" s="88"/>
      <c r="J34" s="88"/>
      <c r="K34" s="89"/>
      <c r="L34" s="88"/>
      <c r="M34" s="32">
        <v>45293</v>
      </c>
      <c r="N34" s="32">
        <v>45657</v>
      </c>
      <c r="O34" s="303" t="e">
        <f t="shared" ref="O34" si="15">+F35/F34</f>
        <v>#DIV/0!</v>
      </c>
      <c r="P34" s="303" t="e">
        <f t="shared" ref="P34" si="16">+H35/H34</f>
        <v>#DIV/0!</v>
      </c>
      <c r="Q34" s="314" t="e">
        <f t="shared" ref="Q34" si="17">+(O34*O34)/P34</f>
        <v>#DIV/0!</v>
      </c>
    </row>
    <row r="35" spans="1:17" s="33" customFormat="1" ht="15.75" hidden="1" customHeight="1">
      <c r="A35" s="92"/>
      <c r="B35" s="356"/>
      <c r="C35" s="163"/>
      <c r="D35" s="146" t="s">
        <v>2</v>
      </c>
      <c r="E35" s="156"/>
      <c r="F35" s="122"/>
      <c r="G35" s="146" t="s">
        <v>33</v>
      </c>
      <c r="H35" s="87"/>
      <c r="I35" s="88"/>
      <c r="J35" s="88"/>
      <c r="K35" s="89"/>
      <c r="L35" s="88"/>
      <c r="M35" s="32">
        <v>45293</v>
      </c>
      <c r="N35" s="32">
        <v>45657</v>
      </c>
      <c r="O35" s="303"/>
      <c r="P35" s="303"/>
      <c r="Q35" s="314"/>
    </row>
    <row r="36" spans="1:17" s="33" customFormat="1" ht="36.75" customHeight="1">
      <c r="A36" s="92" t="s">
        <v>99</v>
      </c>
      <c r="B36" s="357" t="s">
        <v>415</v>
      </c>
      <c r="C36" s="317" t="s">
        <v>100</v>
      </c>
      <c r="D36" s="146" t="s">
        <v>3</v>
      </c>
      <c r="E36" s="170" t="s">
        <v>317</v>
      </c>
      <c r="F36" s="122">
        <v>40</v>
      </c>
      <c r="G36" s="146" t="s">
        <v>3</v>
      </c>
      <c r="H36" s="87">
        <f>+I36+J36+K36+L36</f>
        <v>290000000</v>
      </c>
      <c r="I36" s="31">
        <f>150300000+109700000</f>
        <v>260000000</v>
      </c>
      <c r="J36" s="31">
        <v>30000000</v>
      </c>
      <c r="K36" s="89"/>
      <c r="L36" s="88"/>
      <c r="M36" s="32">
        <v>45293</v>
      </c>
      <c r="N36" s="32">
        <v>45657</v>
      </c>
      <c r="O36" s="303">
        <f t="shared" ref="O36" si="18">+F37/F36</f>
        <v>1</v>
      </c>
      <c r="P36" s="303">
        <f t="shared" ref="P36" si="19">+H37/H36</f>
        <v>0.97365517241379307</v>
      </c>
      <c r="Q36" s="314">
        <f t="shared" ref="Q36" si="20">+(O36*O36)/P36</f>
        <v>1.027057656891911</v>
      </c>
    </row>
    <row r="37" spans="1:17" s="33" customFormat="1" ht="36.75" customHeight="1">
      <c r="A37" s="92"/>
      <c r="B37" s="358"/>
      <c r="C37" s="318"/>
      <c r="D37" s="146" t="s">
        <v>2</v>
      </c>
      <c r="E37" s="319"/>
      <c r="F37" s="30">
        <v>40</v>
      </c>
      <c r="G37" s="146" t="s">
        <v>33</v>
      </c>
      <c r="H37" s="87">
        <f>+I37+J37+K37+L37</f>
        <v>282360000</v>
      </c>
      <c r="I37" s="31">
        <f>150300000+107580000</f>
        <v>257880000</v>
      </c>
      <c r="J37" s="31">
        <v>24480000</v>
      </c>
      <c r="K37" s="89"/>
      <c r="L37" s="88"/>
      <c r="M37" s="32">
        <v>45293</v>
      </c>
      <c r="N37" s="32">
        <v>45657</v>
      </c>
      <c r="O37" s="303"/>
      <c r="P37" s="303"/>
      <c r="Q37" s="314"/>
    </row>
    <row r="38" spans="1:17" ht="15.75" hidden="1" customHeight="1">
      <c r="A38" s="92" t="s">
        <v>101</v>
      </c>
      <c r="B38" s="354" t="s">
        <v>416</v>
      </c>
      <c r="C38" s="167" t="s">
        <v>102</v>
      </c>
      <c r="D38" s="104" t="s">
        <v>3</v>
      </c>
      <c r="E38" s="157" t="s">
        <v>317</v>
      </c>
      <c r="F38" s="118"/>
      <c r="G38" s="104" t="s">
        <v>3</v>
      </c>
      <c r="H38" s="81"/>
      <c r="I38" s="66"/>
      <c r="J38" s="66"/>
      <c r="K38" s="82"/>
      <c r="L38" s="66"/>
      <c r="M38" s="26">
        <v>45293</v>
      </c>
      <c r="N38" s="26">
        <v>45657</v>
      </c>
      <c r="O38" s="244" t="e">
        <f t="shared" ref="O38" si="21">+F39/F38</f>
        <v>#DIV/0!</v>
      </c>
      <c r="P38" s="244" t="e">
        <f t="shared" ref="P38" si="22">+H39/H38</f>
        <v>#DIV/0!</v>
      </c>
      <c r="Q38" s="309" t="e">
        <f t="shared" ref="Q38" si="23">+(O38*O38)/P38</f>
        <v>#DIV/0!</v>
      </c>
    </row>
    <row r="39" spans="1:17" ht="15.75" hidden="1" customHeight="1">
      <c r="A39" s="92"/>
      <c r="B39" s="355"/>
      <c r="C39" s="164" t="s">
        <v>103</v>
      </c>
      <c r="D39" s="104" t="s">
        <v>2</v>
      </c>
      <c r="E39" s="161"/>
      <c r="F39" s="118"/>
      <c r="G39" s="104" t="s">
        <v>33</v>
      </c>
      <c r="H39" s="81"/>
      <c r="I39" s="66"/>
      <c r="J39" s="66"/>
      <c r="K39" s="82"/>
      <c r="L39" s="66"/>
      <c r="M39" s="26">
        <v>45293</v>
      </c>
      <c r="N39" s="26">
        <v>45657</v>
      </c>
      <c r="O39" s="244"/>
      <c r="P39" s="244"/>
      <c r="Q39" s="309"/>
    </row>
    <row r="40" spans="1:17" ht="15.75" hidden="1" customHeight="1">
      <c r="A40" s="92"/>
      <c r="B40" s="355"/>
      <c r="C40" s="167" t="s">
        <v>103</v>
      </c>
      <c r="D40" s="104" t="s">
        <v>3</v>
      </c>
      <c r="E40" s="157"/>
      <c r="F40" s="118"/>
      <c r="G40" s="104" t="s">
        <v>3</v>
      </c>
      <c r="H40" s="81"/>
      <c r="I40" s="66"/>
      <c r="J40" s="66"/>
      <c r="K40" s="82"/>
      <c r="L40" s="66"/>
      <c r="M40" s="26">
        <v>45293</v>
      </c>
      <c r="N40" s="26">
        <v>45657</v>
      </c>
      <c r="O40" s="244" t="e">
        <f t="shared" ref="O40" si="24">+F41/F40</f>
        <v>#DIV/0!</v>
      </c>
      <c r="P40" s="244" t="e">
        <f t="shared" ref="P40" si="25">+H41/H40</f>
        <v>#DIV/0!</v>
      </c>
      <c r="Q40" s="309" t="e">
        <f t="shared" ref="Q40" si="26">+(O40*O40)/P40</f>
        <v>#DIV/0!</v>
      </c>
    </row>
    <row r="41" spans="1:17" ht="15.75" hidden="1" customHeight="1">
      <c r="A41" s="92"/>
      <c r="B41" s="355"/>
      <c r="C41" s="164"/>
      <c r="D41" s="104" t="s">
        <v>2</v>
      </c>
      <c r="E41" s="158"/>
      <c r="F41" s="118"/>
      <c r="G41" s="104" t="s">
        <v>33</v>
      </c>
      <c r="H41" s="81"/>
      <c r="I41" s="66"/>
      <c r="J41" s="66"/>
      <c r="K41" s="82"/>
      <c r="L41" s="66"/>
      <c r="M41" s="26">
        <v>45293</v>
      </c>
      <c r="N41" s="26">
        <v>45657</v>
      </c>
      <c r="O41" s="244"/>
      <c r="P41" s="244"/>
      <c r="Q41" s="309"/>
    </row>
    <row r="42" spans="1:17" ht="15.75" hidden="1" customHeight="1">
      <c r="A42" s="92"/>
      <c r="B42" s="355"/>
      <c r="C42" s="165" t="s">
        <v>104</v>
      </c>
      <c r="D42" s="104" t="s">
        <v>3</v>
      </c>
      <c r="E42" s="157"/>
      <c r="F42" s="118"/>
      <c r="G42" s="104" t="s">
        <v>3</v>
      </c>
      <c r="H42" s="81"/>
      <c r="I42" s="66"/>
      <c r="J42" s="66"/>
      <c r="K42" s="82"/>
      <c r="L42" s="66"/>
      <c r="M42" s="26">
        <v>45293</v>
      </c>
      <c r="N42" s="26">
        <v>45657</v>
      </c>
      <c r="O42" s="244" t="e">
        <f t="shared" ref="O42" si="27">+F43/F42</f>
        <v>#DIV/0!</v>
      </c>
      <c r="P42" s="244" t="e">
        <f t="shared" ref="P42" si="28">+H43/H42</f>
        <v>#DIV/0!</v>
      </c>
      <c r="Q42" s="309" t="e">
        <f t="shared" ref="Q42" si="29">+(O42*O42)/P42</f>
        <v>#DIV/0!</v>
      </c>
    </row>
    <row r="43" spans="1:17" ht="15.75" hidden="1" customHeight="1">
      <c r="A43" s="92"/>
      <c r="B43" s="355"/>
      <c r="C43" s="166"/>
      <c r="D43" s="104" t="s">
        <v>2</v>
      </c>
      <c r="E43" s="158"/>
      <c r="F43" s="118"/>
      <c r="G43" s="104" t="s">
        <v>33</v>
      </c>
      <c r="H43" s="81"/>
      <c r="I43" s="66"/>
      <c r="J43" s="66"/>
      <c r="K43" s="82"/>
      <c r="L43" s="66"/>
      <c r="M43" s="26">
        <v>45293</v>
      </c>
      <c r="N43" s="26">
        <v>45657</v>
      </c>
      <c r="O43" s="244"/>
      <c r="P43" s="244"/>
      <c r="Q43" s="309"/>
    </row>
    <row r="44" spans="1:17" ht="15.75" hidden="1" customHeight="1">
      <c r="A44" s="92"/>
      <c r="B44" s="355"/>
      <c r="C44" s="167" t="s">
        <v>105</v>
      </c>
      <c r="D44" s="104" t="s">
        <v>3</v>
      </c>
      <c r="E44" s="157"/>
      <c r="F44" s="118"/>
      <c r="G44" s="104" t="s">
        <v>3</v>
      </c>
      <c r="H44" s="81"/>
      <c r="I44" s="66"/>
      <c r="J44" s="66"/>
      <c r="K44" s="82"/>
      <c r="L44" s="66"/>
      <c r="M44" s="26">
        <v>45293</v>
      </c>
      <c r="N44" s="26">
        <v>45657</v>
      </c>
      <c r="O44" s="244" t="e">
        <f t="shared" ref="O44" si="30">+F45/F44</f>
        <v>#DIV/0!</v>
      </c>
      <c r="P44" s="244" t="e">
        <f t="shared" ref="P44" si="31">+H45/H44</f>
        <v>#DIV/0!</v>
      </c>
      <c r="Q44" s="309" t="e">
        <f t="shared" ref="Q44" si="32">+(O44*O44)/P44</f>
        <v>#DIV/0!</v>
      </c>
    </row>
    <row r="45" spans="1:17" ht="15.75" hidden="1" customHeight="1">
      <c r="A45" s="92"/>
      <c r="B45" s="355"/>
      <c r="C45" s="164"/>
      <c r="D45" s="104" t="s">
        <v>2</v>
      </c>
      <c r="E45" s="158"/>
      <c r="F45" s="118"/>
      <c r="G45" s="104" t="s">
        <v>33</v>
      </c>
      <c r="H45" s="81"/>
      <c r="I45" s="66"/>
      <c r="J45" s="66"/>
      <c r="K45" s="82"/>
      <c r="L45" s="66"/>
      <c r="M45" s="26">
        <v>45293</v>
      </c>
      <c r="N45" s="26">
        <v>45657</v>
      </c>
      <c r="O45" s="244"/>
      <c r="P45" s="244"/>
      <c r="Q45" s="309"/>
    </row>
    <row r="46" spans="1:17" ht="15.75" hidden="1" customHeight="1">
      <c r="A46" s="92"/>
      <c r="B46" s="355"/>
      <c r="C46" s="167" t="s">
        <v>106</v>
      </c>
      <c r="D46" s="104" t="s">
        <v>3</v>
      </c>
      <c r="E46" s="157"/>
      <c r="F46" s="118"/>
      <c r="G46" s="104" t="s">
        <v>3</v>
      </c>
      <c r="H46" s="81"/>
      <c r="I46" s="66"/>
      <c r="J46" s="66"/>
      <c r="K46" s="82"/>
      <c r="L46" s="66"/>
      <c r="M46" s="26">
        <v>45293</v>
      </c>
      <c r="N46" s="26">
        <v>45657</v>
      </c>
      <c r="O46" s="244" t="e">
        <f t="shared" ref="O46" si="33">+F47/F46</f>
        <v>#DIV/0!</v>
      </c>
      <c r="P46" s="244" t="e">
        <f t="shared" ref="P46" si="34">+H47/H46</f>
        <v>#DIV/0!</v>
      </c>
      <c r="Q46" s="309" t="e">
        <f t="shared" ref="Q46" si="35">+(O46*O46)/P46</f>
        <v>#DIV/0!</v>
      </c>
    </row>
    <row r="47" spans="1:17" ht="15.75" hidden="1" customHeight="1">
      <c r="A47" s="92"/>
      <c r="B47" s="355"/>
      <c r="C47" s="164"/>
      <c r="D47" s="104" t="s">
        <v>2</v>
      </c>
      <c r="E47" s="158"/>
      <c r="F47" s="118"/>
      <c r="G47" s="104" t="s">
        <v>33</v>
      </c>
      <c r="H47" s="81"/>
      <c r="I47" s="66"/>
      <c r="J47" s="66"/>
      <c r="K47" s="82"/>
      <c r="L47" s="66"/>
      <c r="M47" s="26">
        <v>45293</v>
      </c>
      <c r="N47" s="26">
        <v>45657</v>
      </c>
      <c r="O47" s="244"/>
      <c r="P47" s="244"/>
      <c r="Q47" s="309"/>
    </row>
    <row r="48" spans="1:17" ht="15.75" hidden="1" customHeight="1">
      <c r="A48" s="92"/>
      <c r="B48" s="355"/>
      <c r="C48" s="167" t="s">
        <v>107</v>
      </c>
      <c r="D48" s="104" t="s">
        <v>3</v>
      </c>
      <c r="E48" s="157"/>
      <c r="F48" s="118"/>
      <c r="G48" s="104" t="s">
        <v>3</v>
      </c>
      <c r="H48" s="81"/>
      <c r="I48" s="66"/>
      <c r="J48" s="66"/>
      <c r="K48" s="82"/>
      <c r="L48" s="66"/>
      <c r="M48" s="26">
        <v>45293</v>
      </c>
      <c r="N48" s="26">
        <v>45657</v>
      </c>
      <c r="O48" s="244" t="e">
        <f t="shared" ref="O48" si="36">+F49/F48</f>
        <v>#DIV/0!</v>
      </c>
      <c r="P48" s="244" t="e">
        <f t="shared" ref="P48" si="37">+H49/H48</f>
        <v>#DIV/0!</v>
      </c>
      <c r="Q48" s="309" t="e">
        <f t="shared" ref="Q48" si="38">+(O48*O48)/P48</f>
        <v>#DIV/0!</v>
      </c>
    </row>
    <row r="49" spans="1:18" ht="15.75" hidden="1" customHeight="1">
      <c r="A49" s="92"/>
      <c r="B49" s="355"/>
      <c r="C49" s="164"/>
      <c r="D49" s="104" t="s">
        <v>2</v>
      </c>
      <c r="E49" s="158"/>
      <c r="F49" s="118"/>
      <c r="G49" s="104" t="s">
        <v>33</v>
      </c>
      <c r="H49" s="81"/>
      <c r="I49" s="66"/>
      <c r="J49" s="66"/>
      <c r="K49" s="82"/>
      <c r="L49" s="66"/>
      <c r="M49" s="26">
        <v>45293</v>
      </c>
      <c r="N49" s="26">
        <v>45657</v>
      </c>
      <c r="O49" s="244"/>
      <c r="P49" s="244"/>
      <c r="Q49" s="309"/>
    </row>
    <row r="50" spans="1:18" ht="15.75" hidden="1" customHeight="1">
      <c r="A50" s="92"/>
      <c r="B50" s="355"/>
      <c r="C50" s="167" t="s">
        <v>108</v>
      </c>
      <c r="D50" s="104" t="s">
        <v>3</v>
      </c>
      <c r="E50" s="157"/>
      <c r="F50" s="118"/>
      <c r="G50" s="104" t="s">
        <v>3</v>
      </c>
      <c r="H50" s="81"/>
      <c r="I50" s="66"/>
      <c r="J50" s="66"/>
      <c r="K50" s="82"/>
      <c r="L50" s="66"/>
      <c r="M50" s="26">
        <v>45293</v>
      </c>
      <c r="N50" s="26">
        <v>45657</v>
      </c>
      <c r="O50" s="244" t="e">
        <f t="shared" ref="O50" si="39">+F51/F50</f>
        <v>#DIV/0!</v>
      </c>
      <c r="P50" s="244" t="e">
        <f t="shared" ref="P50" si="40">+H51/H50</f>
        <v>#DIV/0!</v>
      </c>
      <c r="Q50" s="309" t="e">
        <f t="shared" ref="Q50" si="41">+(O50*O50)/P50</f>
        <v>#DIV/0!</v>
      </c>
    </row>
    <row r="51" spans="1:18" ht="15.75" hidden="1" customHeight="1">
      <c r="A51" s="92"/>
      <c r="B51" s="355"/>
      <c r="C51" s="164"/>
      <c r="D51" s="104" t="s">
        <v>2</v>
      </c>
      <c r="E51" s="158"/>
      <c r="F51" s="118"/>
      <c r="G51" s="104" t="s">
        <v>33</v>
      </c>
      <c r="H51" s="81"/>
      <c r="I51" s="66"/>
      <c r="J51" s="66"/>
      <c r="K51" s="82"/>
      <c r="L51" s="66"/>
      <c r="M51" s="26">
        <v>45293</v>
      </c>
      <c r="N51" s="26">
        <v>45657</v>
      </c>
      <c r="O51" s="244"/>
      <c r="P51" s="244"/>
      <c r="Q51" s="309"/>
    </row>
    <row r="52" spans="1:18" ht="15.75" hidden="1" customHeight="1">
      <c r="A52" s="92"/>
      <c r="B52" s="355"/>
      <c r="C52" s="167" t="s">
        <v>109</v>
      </c>
      <c r="D52" s="104" t="s">
        <v>3</v>
      </c>
      <c r="E52" s="157"/>
      <c r="F52" s="118"/>
      <c r="G52" s="104" t="s">
        <v>3</v>
      </c>
      <c r="H52" s="81"/>
      <c r="I52" s="66"/>
      <c r="J52" s="66"/>
      <c r="K52" s="82"/>
      <c r="L52" s="66"/>
      <c r="M52" s="26">
        <v>45293</v>
      </c>
      <c r="N52" s="26">
        <v>45657</v>
      </c>
      <c r="O52" s="244" t="e">
        <f t="shared" ref="O52" si="42">+F53/F52</f>
        <v>#DIV/0!</v>
      </c>
      <c r="P52" s="244" t="e">
        <f t="shared" ref="P52" si="43">+H53/H52</f>
        <v>#DIV/0!</v>
      </c>
      <c r="Q52" s="309" t="e">
        <f t="shared" ref="Q52" si="44">+(O52*O52)/P52</f>
        <v>#DIV/0!</v>
      </c>
    </row>
    <row r="53" spans="1:18" ht="15.75" hidden="1" customHeight="1">
      <c r="A53" s="92"/>
      <c r="B53" s="356"/>
      <c r="C53" s="164"/>
      <c r="D53" s="104" t="s">
        <v>2</v>
      </c>
      <c r="E53" s="158"/>
      <c r="F53" s="118"/>
      <c r="G53" s="104" t="s">
        <v>33</v>
      </c>
      <c r="H53" s="81"/>
      <c r="I53" s="66"/>
      <c r="J53" s="66"/>
      <c r="K53" s="82"/>
      <c r="L53" s="66"/>
      <c r="M53" s="26">
        <v>45293</v>
      </c>
      <c r="N53" s="26">
        <v>45657</v>
      </c>
      <c r="O53" s="244"/>
      <c r="P53" s="244"/>
      <c r="Q53" s="309"/>
    </row>
    <row r="54" spans="1:18" ht="15.75" customHeight="1">
      <c r="A54" s="92"/>
      <c r="B54" s="175"/>
      <c r="C54" s="408" t="s">
        <v>7</v>
      </c>
      <c r="D54" s="104" t="s">
        <v>3</v>
      </c>
      <c r="E54" s="157"/>
      <c r="F54" s="118"/>
      <c r="G54" s="104" t="s">
        <v>3</v>
      </c>
      <c r="H54" s="91">
        <f>+H36+H30</f>
        <v>325984410</v>
      </c>
      <c r="I54" s="91">
        <f t="shared" ref="I54:L54" si="45">+I36+I30</f>
        <v>295984410</v>
      </c>
      <c r="J54" s="91">
        <f t="shared" si="45"/>
        <v>30000000</v>
      </c>
      <c r="K54" s="91">
        <f t="shared" si="45"/>
        <v>0</v>
      </c>
      <c r="L54" s="91">
        <f t="shared" si="45"/>
        <v>0</v>
      </c>
      <c r="M54" s="66"/>
      <c r="N54" s="67"/>
      <c r="O54" s="271"/>
      <c r="P54" s="271"/>
      <c r="Q54" s="175"/>
    </row>
    <row r="55" spans="1:18" ht="15.75" customHeight="1">
      <c r="A55" s="92"/>
      <c r="B55" s="175"/>
      <c r="C55" s="408"/>
      <c r="D55" s="104" t="s">
        <v>2</v>
      </c>
      <c r="E55" s="158"/>
      <c r="F55" s="118"/>
      <c r="G55" s="104" t="s">
        <v>33</v>
      </c>
      <c r="H55" s="86">
        <f>+H37+H31</f>
        <v>315360000</v>
      </c>
      <c r="I55" s="86">
        <f t="shared" ref="I55:L55" si="46">+I37+I31</f>
        <v>290880000</v>
      </c>
      <c r="J55" s="86">
        <f t="shared" si="46"/>
        <v>24480000</v>
      </c>
      <c r="K55" s="86">
        <f t="shared" si="46"/>
        <v>0</v>
      </c>
      <c r="L55" s="86">
        <f t="shared" si="46"/>
        <v>0</v>
      </c>
      <c r="M55" s="66"/>
      <c r="N55" s="67"/>
      <c r="O55" s="271"/>
      <c r="P55" s="271"/>
      <c r="Q55" s="175"/>
    </row>
    <row r="56" spans="1:18">
      <c r="A56" s="92"/>
      <c r="D56" s="41"/>
      <c r="H56" s="42"/>
      <c r="I56" s="43"/>
      <c r="J56" s="13"/>
      <c r="K56" s="13"/>
      <c r="L56" s="13"/>
      <c r="M56" s="44"/>
      <c r="N56" s="44"/>
      <c r="O56" s="43"/>
      <c r="P56" s="45"/>
      <c r="Q56" s="46"/>
      <c r="R56" s="45"/>
    </row>
    <row r="57" spans="1:18">
      <c r="A57" s="92"/>
      <c r="B57" s="405" t="s">
        <v>34</v>
      </c>
      <c r="C57" s="405"/>
      <c r="D57" s="405" t="s">
        <v>6</v>
      </c>
      <c r="E57" s="405"/>
      <c r="F57" s="405"/>
      <c r="G57" s="405"/>
      <c r="H57" s="405"/>
      <c r="I57" s="405"/>
      <c r="J57" s="148" t="s">
        <v>36</v>
      </c>
      <c r="K57" s="405" t="s">
        <v>37</v>
      </c>
      <c r="L57" s="405"/>
      <c r="M57" s="406" t="s">
        <v>5</v>
      </c>
      <c r="N57" s="407"/>
      <c r="O57" s="407"/>
      <c r="P57" s="407"/>
      <c r="Q57" s="407"/>
    </row>
    <row r="58" spans="1:18" ht="26.25" customHeight="1">
      <c r="B58" s="287" t="s">
        <v>325</v>
      </c>
      <c r="C58" s="416"/>
      <c r="D58" s="287" t="s">
        <v>410</v>
      </c>
      <c r="E58" s="421"/>
      <c r="F58" s="421"/>
      <c r="G58" s="421"/>
      <c r="H58" s="421"/>
      <c r="I58" s="416"/>
      <c r="J58" s="157" t="s">
        <v>327</v>
      </c>
      <c r="K58" s="424" t="s">
        <v>3</v>
      </c>
      <c r="L58" s="427" t="s">
        <v>326</v>
      </c>
      <c r="M58" s="390" t="s">
        <v>365</v>
      </c>
      <c r="N58" s="390"/>
      <c r="O58" s="390"/>
      <c r="P58" s="390"/>
      <c r="Q58" s="390"/>
    </row>
    <row r="59" spans="1:18" ht="18" customHeight="1">
      <c r="B59" s="417"/>
      <c r="C59" s="418"/>
      <c r="D59" s="417"/>
      <c r="E59" s="422"/>
      <c r="F59" s="422"/>
      <c r="G59" s="422"/>
      <c r="H59" s="422"/>
      <c r="I59" s="418"/>
      <c r="J59" s="161"/>
      <c r="K59" s="425"/>
      <c r="L59" s="428"/>
      <c r="M59" s="390"/>
      <c r="N59" s="390"/>
      <c r="O59" s="390"/>
      <c r="P59" s="390"/>
      <c r="Q59" s="390"/>
    </row>
    <row r="60" spans="1:18" ht="18.75" customHeight="1">
      <c r="B60" s="417"/>
      <c r="C60" s="418"/>
      <c r="D60" s="417"/>
      <c r="E60" s="422"/>
      <c r="F60" s="422"/>
      <c r="G60" s="422"/>
      <c r="H60" s="422"/>
      <c r="I60" s="418"/>
      <c r="J60" s="161"/>
      <c r="K60" s="426"/>
      <c r="L60" s="270"/>
      <c r="M60" s="415" t="s">
        <v>4</v>
      </c>
      <c r="N60" s="415"/>
      <c r="O60" s="415"/>
      <c r="P60" s="415"/>
      <c r="Q60" s="415"/>
    </row>
    <row r="61" spans="1:18" ht="14.25" customHeight="1">
      <c r="B61" s="417"/>
      <c r="C61" s="418"/>
      <c r="D61" s="417"/>
      <c r="E61" s="422"/>
      <c r="F61" s="422"/>
      <c r="G61" s="422"/>
      <c r="H61" s="422"/>
      <c r="I61" s="418"/>
      <c r="J61" s="161"/>
      <c r="K61" s="424" t="s">
        <v>2</v>
      </c>
      <c r="L61" s="429">
        <v>0</v>
      </c>
      <c r="M61" s="415"/>
      <c r="N61" s="415"/>
      <c r="O61" s="415"/>
      <c r="P61" s="415"/>
      <c r="Q61" s="415"/>
    </row>
    <row r="62" spans="1:18" ht="15.75" customHeight="1">
      <c r="B62" s="417"/>
      <c r="C62" s="418"/>
      <c r="D62" s="417"/>
      <c r="E62" s="422"/>
      <c r="F62" s="422"/>
      <c r="G62" s="422"/>
      <c r="H62" s="422"/>
      <c r="I62" s="418"/>
      <c r="J62" s="161"/>
      <c r="K62" s="425"/>
      <c r="L62" s="430"/>
      <c r="M62" s="390" t="s">
        <v>366</v>
      </c>
      <c r="N62" s="390"/>
      <c r="O62" s="390"/>
      <c r="P62" s="390"/>
      <c r="Q62" s="390"/>
    </row>
    <row r="63" spans="1:18" ht="15.75" customHeight="1">
      <c r="B63" s="419"/>
      <c r="C63" s="420"/>
      <c r="D63" s="419"/>
      <c r="E63" s="423"/>
      <c r="F63" s="423"/>
      <c r="G63" s="423"/>
      <c r="H63" s="423"/>
      <c r="I63" s="420"/>
      <c r="J63" s="158"/>
      <c r="K63" s="426"/>
      <c r="L63" s="431"/>
      <c r="M63" s="390"/>
      <c r="N63" s="390"/>
      <c r="O63" s="390"/>
      <c r="P63" s="390"/>
      <c r="Q63" s="390"/>
    </row>
    <row r="64" spans="1:18" ht="15" customHeight="1">
      <c r="B64" s="409" t="s">
        <v>411</v>
      </c>
      <c r="C64" s="410"/>
      <c r="D64" s="410"/>
      <c r="E64" s="410"/>
      <c r="F64" s="410"/>
      <c r="G64" s="410"/>
      <c r="H64" s="410"/>
      <c r="I64" s="410"/>
      <c r="J64" s="410"/>
      <c r="K64" s="410"/>
      <c r="L64" s="411"/>
      <c r="M64" s="415" t="s">
        <v>0</v>
      </c>
      <c r="N64" s="415"/>
      <c r="O64" s="415"/>
      <c r="P64" s="415"/>
      <c r="Q64" s="415"/>
    </row>
    <row r="65" spans="2:53" ht="29.25" customHeight="1">
      <c r="B65" s="412"/>
      <c r="C65" s="413"/>
      <c r="D65" s="413"/>
      <c r="E65" s="413"/>
      <c r="F65" s="413"/>
      <c r="G65" s="413"/>
      <c r="H65" s="413"/>
      <c r="I65" s="413"/>
      <c r="J65" s="413"/>
      <c r="K65" s="413"/>
      <c r="L65" s="414"/>
      <c r="M65" s="415"/>
      <c r="N65" s="415"/>
      <c r="O65" s="415"/>
      <c r="P65" s="415"/>
      <c r="Q65" s="415"/>
    </row>
    <row r="66" spans="2:53">
      <c r="M66" s="48"/>
      <c r="N66" s="48"/>
    </row>
    <row r="67" spans="2:53">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row>
    <row r="68" spans="2:53">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row>
    <row r="69" spans="2:53">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row>
    <row r="70" spans="2:53">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row>
    <row r="71" spans="2:53">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row>
    <row r="72" spans="2:53">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row>
    <row r="73" spans="2:53">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row>
    <row r="74" spans="2:53">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row>
    <row r="75" spans="2:53">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row>
    <row r="76" spans="2:53">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row>
    <row r="77" spans="2:53">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row>
    <row r="78" spans="2:53">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row>
    <row r="79" spans="2:53">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row>
    <row r="80" spans="2:53">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row>
    <row r="81" spans="18:53">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row>
    <row r="82" spans="18:53">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row>
    <row r="83" spans="18:53">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row>
    <row r="84" spans="18:53">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row>
    <row r="85" spans="18:53">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row>
    <row r="86" spans="18:53">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row>
    <row r="87" spans="18:53">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row>
  </sheetData>
  <mergeCells count="158">
    <mergeCell ref="O52:O53"/>
    <mergeCell ref="P52:P53"/>
    <mergeCell ref="Q52:Q53"/>
    <mergeCell ref="O46:O47"/>
    <mergeCell ref="P46:P47"/>
    <mergeCell ref="Q46:Q47"/>
    <mergeCell ref="O48:O49"/>
    <mergeCell ref="P48:P49"/>
    <mergeCell ref="Q48:Q49"/>
    <mergeCell ref="O50:O51"/>
    <mergeCell ref="P50:P51"/>
    <mergeCell ref="Q50:Q51"/>
    <mergeCell ref="O40:O41"/>
    <mergeCell ref="P40:P41"/>
    <mergeCell ref="Q40:Q41"/>
    <mergeCell ref="O42:O43"/>
    <mergeCell ref="P42:P43"/>
    <mergeCell ref="Q42:Q43"/>
    <mergeCell ref="O44:O45"/>
    <mergeCell ref="P44:P45"/>
    <mergeCell ref="Q44:Q45"/>
    <mergeCell ref="O34:O35"/>
    <mergeCell ref="P34:P35"/>
    <mergeCell ref="Q34:Q35"/>
    <mergeCell ref="O36:O37"/>
    <mergeCell ref="P36:P37"/>
    <mergeCell ref="Q36:Q37"/>
    <mergeCell ref="O38:O39"/>
    <mergeCell ref="P38:P39"/>
    <mergeCell ref="Q38:Q39"/>
    <mergeCell ref="B64:L65"/>
    <mergeCell ref="M64:Q65"/>
    <mergeCell ref="M60:Q61"/>
    <mergeCell ref="M62:Q63"/>
    <mergeCell ref="B58:C63"/>
    <mergeCell ref="D58:I63"/>
    <mergeCell ref="J58:J63"/>
    <mergeCell ref="K61:K63"/>
    <mergeCell ref="K58:K60"/>
    <mergeCell ref="L58:L60"/>
    <mergeCell ref="L61:L63"/>
    <mergeCell ref="B57:C57"/>
    <mergeCell ref="D57:I57"/>
    <mergeCell ref="K57:L57"/>
    <mergeCell ref="M57:Q57"/>
    <mergeCell ref="M58:Q59"/>
    <mergeCell ref="P32:P33"/>
    <mergeCell ref="Q32:Q33"/>
    <mergeCell ref="B54:B55"/>
    <mergeCell ref="C54:C55"/>
    <mergeCell ref="E54:E55"/>
    <mergeCell ref="O54:O55"/>
    <mergeCell ref="P54:P55"/>
    <mergeCell ref="Q54:Q55"/>
    <mergeCell ref="C40:C41"/>
    <mergeCell ref="C42:C43"/>
    <mergeCell ref="C44:C45"/>
    <mergeCell ref="C46:C47"/>
    <mergeCell ref="C48:C49"/>
    <mergeCell ref="C50:C51"/>
    <mergeCell ref="C52:C53"/>
    <mergeCell ref="E34:E35"/>
    <mergeCell ref="E36:E37"/>
    <mergeCell ref="E38:E39"/>
    <mergeCell ref="E40:E41"/>
    <mergeCell ref="P30:P31"/>
    <mergeCell ref="Q30:Q31"/>
    <mergeCell ref="C32:C33"/>
    <mergeCell ref="E32:E33"/>
    <mergeCell ref="O32:O33"/>
    <mergeCell ref="C26:C27"/>
    <mergeCell ref="E26:E27"/>
    <mergeCell ref="O26:O27"/>
    <mergeCell ref="P26:P27"/>
    <mergeCell ref="Q26:Q27"/>
    <mergeCell ref="C28:C29"/>
    <mergeCell ref="E28:E29"/>
    <mergeCell ref="O28:O29"/>
    <mergeCell ref="P28:P29"/>
    <mergeCell ref="Q28:Q29"/>
    <mergeCell ref="C30:C31"/>
    <mergeCell ref="E30:E31"/>
    <mergeCell ref="O30:O31"/>
    <mergeCell ref="Q20:Q21"/>
    <mergeCell ref="U20:V20"/>
    <mergeCell ref="U21:V21"/>
    <mergeCell ref="U22:V22"/>
    <mergeCell ref="C24:C25"/>
    <mergeCell ref="E24:E25"/>
    <mergeCell ref="O24:O25"/>
    <mergeCell ref="P24:P25"/>
    <mergeCell ref="Q24:Q25"/>
    <mergeCell ref="C22:C23"/>
    <mergeCell ref="E22:E23"/>
    <mergeCell ref="O22:O23"/>
    <mergeCell ref="P22:P23"/>
    <mergeCell ref="Q22:Q23"/>
    <mergeCell ref="M19:N20"/>
    <mergeCell ref="O19:Q19"/>
    <mergeCell ref="U19:V19"/>
    <mergeCell ref="O20:O21"/>
    <mergeCell ref="P20:P21"/>
    <mergeCell ref="T9:X9"/>
    <mergeCell ref="B10:C10"/>
    <mergeCell ref="D10:I10"/>
    <mergeCell ref="N10:P10"/>
    <mergeCell ref="B11:C11"/>
    <mergeCell ref="D11:I11"/>
    <mergeCell ref="U11:W11"/>
    <mergeCell ref="B9:C9"/>
    <mergeCell ref="D9:I9"/>
    <mergeCell ref="M9:Q9"/>
    <mergeCell ref="J9:L18"/>
    <mergeCell ref="B2:C5"/>
    <mergeCell ref="D2:K3"/>
    <mergeCell ref="L2:O2"/>
    <mergeCell ref="P2:Q5"/>
    <mergeCell ref="L3:O3"/>
    <mergeCell ref="D4:K5"/>
    <mergeCell ref="L4:O4"/>
    <mergeCell ref="L5:O5"/>
    <mergeCell ref="D14:I14"/>
    <mergeCell ref="C6:Q6"/>
    <mergeCell ref="D7:Q7"/>
    <mergeCell ref="D8:Q8"/>
    <mergeCell ref="M11:Q18"/>
    <mergeCell ref="B15:C15"/>
    <mergeCell ref="D15:I15"/>
    <mergeCell ref="B12:C12"/>
    <mergeCell ref="D12:I12"/>
    <mergeCell ref="B13:C13"/>
    <mergeCell ref="D13:I13"/>
    <mergeCell ref="F16:I16"/>
    <mergeCell ref="B14:C14"/>
    <mergeCell ref="B22:B35"/>
    <mergeCell ref="C34:C35"/>
    <mergeCell ref="C36:C37"/>
    <mergeCell ref="B36:B37"/>
    <mergeCell ref="C38:C39"/>
    <mergeCell ref="B38:B53"/>
    <mergeCell ref="F17:I17"/>
    <mergeCell ref="B16:B18"/>
    <mergeCell ref="D16:E18"/>
    <mergeCell ref="F18:I18"/>
    <mergeCell ref="B19:B21"/>
    <mergeCell ref="C19:C21"/>
    <mergeCell ref="D19:D21"/>
    <mergeCell ref="E19:E21"/>
    <mergeCell ref="F19:F21"/>
    <mergeCell ref="G19:G21"/>
    <mergeCell ref="H19:H21"/>
    <mergeCell ref="I19:L20"/>
    <mergeCell ref="E42:E43"/>
    <mergeCell ref="E44:E45"/>
    <mergeCell ref="E46:E47"/>
    <mergeCell ref="E48:E49"/>
    <mergeCell ref="E50:E51"/>
    <mergeCell ref="E52:E53"/>
  </mergeCells>
  <pageMargins left="0.35433070866141736" right="0.19685039370078741" top="0.23622047244094491" bottom="0.19685039370078741" header="0.15748031496062992" footer="0"/>
  <pageSetup paperSize="345" scale="43"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Q129"/>
  <sheetViews>
    <sheetView zoomScale="80" zoomScaleNormal="80" workbookViewId="0">
      <selection activeCell="D85" sqref="D85"/>
    </sheetView>
  </sheetViews>
  <sheetFormatPr baseColWidth="10" defaultColWidth="12.5703125" defaultRowHeight="14.25"/>
  <cols>
    <col min="1" max="1" width="9.7109375" style="1" customWidth="1"/>
    <col min="2" max="2" width="45.5703125" style="1" customWidth="1"/>
    <col min="3" max="3" width="53.14062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22.7109375" style="1" customWidth="1"/>
    <col min="10" max="10" width="20.85546875" style="1" customWidth="1"/>
    <col min="11" max="11" width="19.42578125" style="1" customWidth="1"/>
    <col min="12" max="12" width="20.85546875" style="1" customWidth="1"/>
    <col min="13" max="13" width="14.85546875" style="2" customWidth="1"/>
    <col min="14" max="14" width="18.7109375" style="2" customWidth="1"/>
    <col min="15" max="17" width="16.85546875" style="1" customWidth="1"/>
    <col min="18" max="18" width="16.42578125" style="1" customWidth="1"/>
    <col min="19" max="19" width="12.5703125" style="1"/>
    <col min="20" max="20" width="30.140625" style="1" customWidth="1"/>
    <col min="21" max="21" width="15.42578125" style="1" customWidth="1"/>
    <col min="22" max="22" width="15.85546875" style="1" customWidth="1"/>
    <col min="23" max="23" width="24.42578125" style="1" customWidth="1"/>
    <col min="24" max="24" width="17.140625" style="1" customWidth="1"/>
    <col min="25" max="16384" width="12.5703125" style="1"/>
  </cols>
  <sheetData>
    <row r="1" spans="2:18" ht="22.5" customHeight="1"/>
    <row r="2" spans="2:18" ht="37.5" customHeight="1">
      <c r="B2" s="175"/>
      <c r="C2" s="175"/>
      <c r="D2" s="196" t="s">
        <v>350</v>
      </c>
      <c r="E2" s="197"/>
      <c r="F2" s="197"/>
      <c r="G2" s="197"/>
      <c r="H2" s="197"/>
      <c r="I2" s="197"/>
      <c r="J2" s="197"/>
      <c r="K2" s="198"/>
      <c r="L2" s="193" t="s">
        <v>351</v>
      </c>
      <c r="M2" s="194"/>
      <c r="N2" s="194"/>
      <c r="O2" s="195"/>
      <c r="P2" s="327"/>
      <c r="Q2" s="328"/>
      <c r="R2" s="3"/>
    </row>
    <row r="3" spans="2:18" ht="37.5" customHeight="1">
      <c r="B3" s="175"/>
      <c r="C3" s="175"/>
      <c r="D3" s="181"/>
      <c r="E3" s="182"/>
      <c r="F3" s="182"/>
      <c r="G3" s="182"/>
      <c r="H3" s="182"/>
      <c r="I3" s="182"/>
      <c r="J3" s="182"/>
      <c r="K3" s="183"/>
      <c r="L3" s="193" t="s">
        <v>352</v>
      </c>
      <c r="M3" s="194"/>
      <c r="N3" s="194"/>
      <c r="O3" s="195"/>
      <c r="P3" s="189"/>
      <c r="Q3" s="329"/>
      <c r="R3" s="3"/>
    </row>
    <row r="4" spans="2:18" ht="33.75" customHeight="1">
      <c r="B4" s="175"/>
      <c r="C4" s="175"/>
      <c r="D4" s="196" t="s">
        <v>353</v>
      </c>
      <c r="E4" s="197"/>
      <c r="F4" s="197"/>
      <c r="G4" s="197"/>
      <c r="H4" s="197"/>
      <c r="I4" s="197"/>
      <c r="J4" s="197"/>
      <c r="K4" s="198"/>
      <c r="L4" s="193" t="s">
        <v>354</v>
      </c>
      <c r="M4" s="194"/>
      <c r="N4" s="194"/>
      <c r="O4" s="195"/>
      <c r="P4" s="189"/>
      <c r="Q4" s="329"/>
      <c r="R4" s="3"/>
    </row>
    <row r="5" spans="2:18" ht="38.25" customHeight="1">
      <c r="B5" s="175"/>
      <c r="C5" s="175"/>
      <c r="D5" s="181"/>
      <c r="E5" s="182"/>
      <c r="F5" s="182"/>
      <c r="G5" s="182"/>
      <c r="H5" s="182"/>
      <c r="I5" s="182"/>
      <c r="J5" s="182"/>
      <c r="K5" s="183"/>
      <c r="L5" s="193" t="s">
        <v>355</v>
      </c>
      <c r="M5" s="194"/>
      <c r="N5" s="194"/>
      <c r="O5" s="195"/>
      <c r="P5" s="330"/>
      <c r="Q5" s="331"/>
      <c r="R5" s="3"/>
    </row>
    <row r="6" spans="2:18" ht="23.25" customHeight="1">
      <c r="C6" s="205"/>
      <c r="D6" s="205"/>
      <c r="E6" s="205"/>
      <c r="F6" s="205"/>
      <c r="G6" s="205"/>
      <c r="H6" s="205"/>
      <c r="I6" s="205"/>
      <c r="J6" s="205"/>
      <c r="K6" s="205"/>
      <c r="L6" s="205"/>
      <c r="M6" s="205"/>
      <c r="N6" s="205"/>
      <c r="O6" s="205"/>
      <c r="P6" s="205"/>
      <c r="Q6" s="205"/>
      <c r="R6" s="3"/>
    </row>
    <row r="7" spans="2:18" ht="31.5" customHeight="1">
      <c r="B7" s="4" t="s">
        <v>32</v>
      </c>
      <c r="C7" s="4" t="s">
        <v>39</v>
      </c>
      <c r="D7" s="320" t="s">
        <v>362</v>
      </c>
      <c r="E7" s="320"/>
      <c r="F7" s="320"/>
      <c r="G7" s="320"/>
      <c r="H7" s="320"/>
      <c r="I7" s="320"/>
      <c r="J7" s="320"/>
      <c r="K7" s="320"/>
      <c r="L7" s="320"/>
      <c r="M7" s="320"/>
      <c r="N7" s="320"/>
      <c r="O7" s="320"/>
      <c r="P7" s="320"/>
      <c r="Q7" s="320"/>
      <c r="R7" s="3"/>
    </row>
    <row r="8" spans="2:18" s="5" customFormat="1" ht="36" customHeight="1">
      <c r="B8" s="110" t="s">
        <v>26</v>
      </c>
      <c r="C8" s="110" t="s">
        <v>59</v>
      </c>
      <c r="D8" s="208" t="s">
        <v>363</v>
      </c>
      <c r="E8" s="208"/>
      <c r="F8" s="208"/>
      <c r="G8" s="208"/>
      <c r="H8" s="208"/>
      <c r="I8" s="208"/>
      <c r="J8" s="208"/>
      <c r="K8" s="208"/>
      <c r="L8" s="208"/>
      <c r="M8" s="208"/>
      <c r="N8" s="208"/>
      <c r="O8" s="208"/>
      <c r="P8" s="208"/>
      <c r="Q8" s="208"/>
    </row>
    <row r="9" spans="2:18" ht="36" customHeight="1">
      <c r="B9" s="208" t="s">
        <v>52</v>
      </c>
      <c r="C9" s="208"/>
      <c r="D9" s="211" t="s">
        <v>60</v>
      </c>
      <c r="E9" s="211"/>
      <c r="F9" s="211"/>
      <c r="G9" s="211"/>
      <c r="H9" s="211"/>
      <c r="I9" s="211"/>
      <c r="J9" s="212" t="s">
        <v>377</v>
      </c>
      <c r="K9" s="212"/>
      <c r="L9" s="212"/>
      <c r="M9" s="214" t="s">
        <v>25</v>
      </c>
      <c r="N9" s="214"/>
      <c r="O9" s="214"/>
      <c r="P9" s="214"/>
      <c r="Q9" s="214"/>
      <c r="R9" s="6"/>
    </row>
    <row r="10" spans="2:18" ht="36" customHeight="1">
      <c r="B10" s="208" t="s">
        <v>53</v>
      </c>
      <c r="C10" s="208"/>
      <c r="D10" s="211" t="s">
        <v>61</v>
      </c>
      <c r="E10" s="211"/>
      <c r="F10" s="211"/>
      <c r="G10" s="211"/>
      <c r="H10" s="211"/>
      <c r="I10" s="211"/>
      <c r="J10" s="212"/>
      <c r="K10" s="212"/>
      <c r="L10" s="212"/>
      <c r="M10" s="116" t="s">
        <v>24</v>
      </c>
      <c r="N10" s="230" t="s">
        <v>23</v>
      </c>
      <c r="O10" s="230"/>
      <c r="P10" s="230"/>
      <c r="Q10" s="116" t="s">
        <v>22</v>
      </c>
      <c r="R10" s="6"/>
    </row>
    <row r="11" spans="2:18" ht="31.5" customHeight="1">
      <c r="B11" s="232" t="s">
        <v>21</v>
      </c>
      <c r="C11" s="232"/>
      <c r="D11" s="233" t="s">
        <v>71</v>
      </c>
      <c r="E11" s="233"/>
      <c r="F11" s="233"/>
      <c r="G11" s="233"/>
      <c r="H11" s="233"/>
      <c r="I11" s="233"/>
      <c r="J11" s="212"/>
      <c r="K11" s="212"/>
      <c r="L11" s="212"/>
      <c r="M11" s="234" t="s">
        <v>40</v>
      </c>
      <c r="N11" s="234"/>
      <c r="O11" s="234"/>
      <c r="P11" s="234"/>
      <c r="Q11" s="234"/>
      <c r="R11" s="6"/>
    </row>
    <row r="12" spans="2:18" ht="42" customHeight="1">
      <c r="B12" s="222" t="s">
        <v>55</v>
      </c>
      <c r="C12" s="222"/>
      <c r="D12" s="333" t="s">
        <v>111</v>
      </c>
      <c r="E12" s="333"/>
      <c r="F12" s="333"/>
      <c r="G12" s="333"/>
      <c r="H12" s="333"/>
      <c r="I12" s="333"/>
      <c r="J12" s="212"/>
      <c r="K12" s="212"/>
      <c r="L12" s="212"/>
      <c r="M12" s="234"/>
      <c r="N12" s="234"/>
      <c r="O12" s="234"/>
      <c r="P12" s="234"/>
      <c r="Q12" s="234"/>
      <c r="R12" s="6"/>
    </row>
    <row r="13" spans="2:18" ht="31.5" customHeight="1">
      <c r="B13" s="217" t="s">
        <v>20</v>
      </c>
      <c r="C13" s="217"/>
      <c r="D13" s="218">
        <v>2020730010034</v>
      </c>
      <c r="E13" s="218"/>
      <c r="F13" s="218"/>
      <c r="G13" s="218"/>
      <c r="H13" s="218"/>
      <c r="I13" s="218"/>
      <c r="J13" s="212"/>
      <c r="K13" s="212"/>
      <c r="L13" s="212"/>
      <c r="M13" s="234"/>
      <c r="N13" s="234"/>
      <c r="O13" s="234"/>
      <c r="P13" s="234"/>
      <c r="Q13" s="234"/>
      <c r="R13" s="6"/>
    </row>
    <row r="14" spans="2:18" ht="88.5" customHeight="1">
      <c r="B14" s="222" t="s">
        <v>55</v>
      </c>
      <c r="C14" s="222"/>
      <c r="D14" s="333" t="s">
        <v>63</v>
      </c>
      <c r="E14" s="333"/>
      <c r="F14" s="333"/>
      <c r="G14" s="333"/>
      <c r="H14" s="333"/>
      <c r="I14" s="333"/>
      <c r="J14" s="212"/>
      <c r="K14" s="212"/>
      <c r="L14" s="212"/>
      <c r="M14" s="234"/>
      <c r="N14" s="234"/>
      <c r="O14" s="234"/>
      <c r="P14" s="234"/>
      <c r="Q14" s="234"/>
      <c r="R14" s="6"/>
    </row>
    <row r="15" spans="2:18" ht="23.25" customHeight="1">
      <c r="B15" s="217" t="s">
        <v>20</v>
      </c>
      <c r="C15" s="217"/>
      <c r="D15" s="218">
        <v>2024730010116</v>
      </c>
      <c r="E15" s="218"/>
      <c r="F15" s="218"/>
      <c r="G15" s="218"/>
      <c r="H15" s="218"/>
      <c r="I15" s="218"/>
      <c r="J15" s="212"/>
      <c r="K15" s="212"/>
      <c r="L15" s="212"/>
      <c r="M15" s="234"/>
      <c r="N15" s="234"/>
      <c r="O15" s="234"/>
      <c r="P15" s="234"/>
      <c r="Q15" s="234"/>
      <c r="R15" s="6"/>
    </row>
    <row r="16" spans="2:18" ht="28.5" customHeight="1">
      <c r="B16" s="334" t="s">
        <v>58</v>
      </c>
      <c r="C16" s="50" t="s">
        <v>45</v>
      </c>
      <c r="D16" s="251" t="s">
        <v>57</v>
      </c>
      <c r="E16" s="251"/>
      <c r="F16" s="359" t="s">
        <v>42</v>
      </c>
      <c r="G16" s="359"/>
      <c r="H16" s="359"/>
      <c r="I16" s="359"/>
      <c r="J16" s="212"/>
      <c r="K16" s="212"/>
      <c r="L16" s="212"/>
      <c r="M16" s="234"/>
      <c r="N16" s="234"/>
      <c r="O16" s="234"/>
      <c r="P16" s="234"/>
      <c r="Q16" s="234"/>
      <c r="R16" s="6"/>
    </row>
    <row r="17" spans="1:18" ht="28.5" customHeight="1">
      <c r="B17" s="334"/>
      <c r="C17" s="50" t="s">
        <v>65</v>
      </c>
      <c r="D17" s="251"/>
      <c r="E17" s="251"/>
      <c r="F17" s="359" t="s">
        <v>42</v>
      </c>
      <c r="G17" s="359"/>
      <c r="H17" s="359"/>
      <c r="I17" s="359"/>
      <c r="J17" s="212"/>
      <c r="K17" s="212"/>
      <c r="L17" s="212"/>
      <c r="M17" s="234"/>
      <c r="N17" s="234"/>
      <c r="O17" s="234"/>
      <c r="P17" s="234"/>
      <c r="Q17" s="234"/>
      <c r="R17" s="6"/>
    </row>
    <row r="18" spans="1:18" ht="28.5" customHeight="1">
      <c r="B18" s="334"/>
      <c r="C18" s="50" t="s">
        <v>65</v>
      </c>
      <c r="D18" s="251"/>
      <c r="E18" s="251"/>
      <c r="F18" s="359" t="s">
        <v>42</v>
      </c>
      <c r="G18" s="359"/>
      <c r="H18" s="359"/>
      <c r="I18" s="359"/>
      <c r="J18" s="212"/>
      <c r="K18" s="212"/>
      <c r="L18" s="212"/>
      <c r="M18" s="234"/>
      <c r="N18" s="234"/>
      <c r="O18" s="234"/>
      <c r="P18" s="234"/>
      <c r="Q18" s="234"/>
      <c r="R18" s="6"/>
    </row>
    <row r="19" spans="1:18" ht="28.5" customHeight="1">
      <c r="B19" s="334"/>
      <c r="C19" s="50" t="s">
        <v>46</v>
      </c>
      <c r="D19" s="251"/>
      <c r="E19" s="251"/>
      <c r="F19" s="359" t="s">
        <v>42</v>
      </c>
      <c r="G19" s="359"/>
      <c r="H19" s="359"/>
      <c r="I19" s="359"/>
      <c r="J19" s="212"/>
      <c r="K19" s="212"/>
      <c r="L19" s="212"/>
      <c r="M19" s="234"/>
      <c r="N19" s="234"/>
      <c r="O19" s="234"/>
      <c r="P19" s="234"/>
      <c r="Q19" s="234"/>
      <c r="R19" s="6"/>
    </row>
    <row r="20" spans="1:18" ht="28.5" customHeight="1">
      <c r="B20" s="334"/>
      <c r="C20" s="50" t="s">
        <v>46</v>
      </c>
      <c r="D20" s="251"/>
      <c r="E20" s="251"/>
      <c r="F20" s="359" t="s">
        <v>42</v>
      </c>
      <c r="G20" s="359"/>
      <c r="H20" s="359"/>
      <c r="I20" s="359"/>
      <c r="J20" s="212"/>
      <c r="K20" s="212"/>
      <c r="L20" s="212"/>
      <c r="M20" s="234"/>
      <c r="N20" s="234"/>
      <c r="O20" s="234"/>
      <c r="P20" s="234"/>
      <c r="Q20" s="234"/>
      <c r="R20" s="6"/>
    </row>
    <row r="21" spans="1:18" ht="28.5" customHeight="1">
      <c r="B21" s="334"/>
      <c r="C21" s="50" t="s">
        <v>66</v>
      </c>
      <c r="D21" s="251"/>
      <c r="E21" s="251"/>
      <c r="F21" s="359" t="s">
        <v>64</v>
      </c>
      <c r="G21" s="359"/>
      <c r="H21" s="359"/>
      <c r="I21" s="359"/>
      <c r="J21" s="212"/>
      <c r="K21" s="212"/>
      <c r="L21" s="212"/>
      <c r="M21" s="234"/>
      <c r="N21" s="234"/>
      <c r="O21" s="234"/>
      <c r="P21" s="234"/>
      <c r="Q21" s="234"/>
      <c r="R21" s="6"/>
    </row>
    <row r="22" spans="1:18" ht="28.5" customHeight="1">
      <c r="B22" s="334"/>
      <c r="C22" s="50" t="s">
        <v>67</v>
      </c>
      <c r="D22" s="251"/>
      <c r="E22" s="251"/>
      <c r="F22" s="359" t="s">
        <v>42</v>
      </c>
      <c r="G22" s="359"/>
      <c r="H22" s="359"/>
      <c r="I22" s="359"/>
      <c r="J22" s="212"/>
      <c r="K22" s="212"/>
      <c r="L22" s="212"/>
      <c r="M22" s="234"/>
      <c r="N22" s="234"/>
      <c r="O22" s="234"/>
      <c r="P22" s="234"/>
      <c r="Q22" s="234"/>
      <c r="R22" s="6"/>
    </row>
    <row r="23" spans="1:18" ht="28.5" customHeight="1">
      <c r="B23" s="334"/>
      <c r="C23" s="50" t="s">
        <v>67</v>
      </c>
      <c r="D23" s="251"/>
      <c r="E23" s="251"/>
      <c r="F23" s="359" t="s">
        <v>42</v>
      </c>
      <c r="G23" s="359"/>
      <c r="H23" s="359"/>
      <c r="I23" s="359"/>
      <c r="J23" s="212"/>
      <c r="K23" s="212"/>
      <c r="L23" s="212"/>
      <c r="M23" s="234"/>
      <c r="N23" s="234"/>
      <c r="O23" s="234"/>
      <c r="P23" s="234"/>
      <c r="Q23" s="234"/>
      <c r="R23" s="6"/>
    </row>
    <row r="24" spans="1:18" ht="28.5" customHeight="1">
      <c r="B24" s="334"/>
      <c r="C24" s="50" t="s">
        <v>47</v>
      </c>
      <c r="D24" s="251"/>
      <c r="E24" s="251"/>
      <c r="F24" s="359" t="s">
        <v>43</v>
      </c>
      <c r="G24" s="359"/>
      <c r="H24" s="359"/>
      <c r="I24" s="359"/>
      <c r="J24" s="212"/>
      <c r="K24" s="212"/>
      <c r="L24" s="212"/>
      <c r="M24" s="234"/>
      <c r="N24" s="234"/>
      <c r="O24" s="234"/>
      <c r="P24" s="234"/>
      <c r="Q24" s="234"/>
      <c r="R24" s="6"/>
    </row>
    <row r="25" spans="1:18" ht="28.5" customHeight="1">
      <c r="B25" s="334"/>
      <c r="C25" s="50" t="s">
        <v>47</v>
      </c>
      <c r="D25" s="251"/>
      <c r="E25" s="251"/>
      <c r="F25" s="359" t="s">
        <v>43</v>
      </c>
      <c r="G25" s="359"/>
      <c r="H25" s="359"/>
      <c r="I25" s="359"/>
      <c r="J25" s="212"/>
      <c r="K25" s="212"/>
      <c r="L25" s="212"/>
      <c r="M25" s="234"/>
      <c r="N25" s="234"/>
      <c r="O25" s="234"/>
      <c r="P25" s="234"/>
      <c r="Q25" s="234"/>
      <c r="R25" s="6"/>
    </row>
    <row r="26" spans="1:18" ht="28.5" customHeight="1">
      <c r="B26" s="324" t="s">
        <v>30</v>
      </c>
      <c r="C26" s="251" t="s">
        <v>28</v>
      </c>
      <c r="D26" s="254" t="s">
        <v>357</v>
      </c>
      <c r="E26" s="254" t="s">
        <v>19</v>
      </c>
      <c r="F26" s="254" t="s">
        <v>38</v>
      </c>
      <c r="G26" s="322" t="s">
        <v>358</v>
      </c>
      <c r="H26" s="254" t="s">
        <v>31</v>
      </c>
      <c r="I26" s="338" t="s">
        <v>29</v>
      </c>
      <c r="J26" s="339"/>
      <c r="K26" s="339"/>
      <c r="L26" s="340"/>
      <c r="M26" s="254" t="s">
        <v>18</v>
      </c>
      <c r="N26" s="254"/>
      <c r="O26" s="341" t="s">
        <v>17</v>
      </c>
      <c r="P26" s="341"/>
      <c r="Q26" s="341"/>
    </row>
    <row r="27" spans="1:18" ht="33.75" customHeight="1">
      <c r="B27" s="325"/>
      <c r="C27" s="251"/>
      <c r="D27" s="254"/>
      <c r="E27" s="254"/>
      <c r="F27" s="254"/>
      <c r="G27" s="254"/>
      <c r="H27" s="254"/>
      <c r="I27" s="260"/>
      <c r="J27" s="261"/>
      <c r="K27" s="261"/>
      <c r="L27" s="262"/>
      <c r="M27" s="254"/>
      <c r="N27" s="254"/>
      <c r="O27" s="254" t="s">
        <v>16</v>
      </c>
      <c r="P27" s="254" t="s">
        <v>15</v>
      </c>
      <c r="Q27" s="251" t="s">
        <v>14</v>
      </c>
    </row>
    <row r="28" spans="1:18" ht="39.75" customHeight="1">
      <c r="B28" s="325"/>
      <c r="C28" s="223"/>
      <c r="D28" s="324"/>
      <c r="E28" s="324"/>
      <c r="F28" s="324"/>
      <c r="G28" s="324"/>
      <c r="H28" s="324"/>
      <c r="I28" s="52" t="s">
        <v>13</v>
      </c>
      <c r="J28" s="52" t="s">
        <v>12</v>
      </c>
      <c r="K28" s="53" t="s">
        <v>383</v>
      </c>
      <c r="L28" s="53" t="s">
        <v>375</v>
      </c>
      <c r="M28" s="111" t="s">
        <v>9</v>
      </c>
      <c r="N28" s="119" t="s">
        <v>8</v>
      </c>
      <c r="O28" s="324"/>
      <c r="P28" s="324"/>
      <c r="Q28" s="223"/>
    </row>
    <row r="29" spans="1:18" ht="15.75" customHeight="1">
      <c r="A29" s="315" t="s">
        <v>112</v>
      </c>
      <c r="B29" s="435" t="s">
        <v>378</v>
      </c>
      <c r="C29" s="152" t="s">
        <v>113</v>
      </c>
      <c r="D29" s="120" t="s">
        <v>3</v>
      </c>
      <c r="E29" s="154" t="s">
        <v>317</v>
      </c>
      <c r="F29" s="83">
        <v>1</v>
      </c>
      <c r="G29" s="120" t="s">
        <v>3</v>
      </c>
      <c r="H29" s="79">
        <f>+I29+J29+K29+L29</f>
        <v>3474076529</v>
      </c>
      <c r="I29" s="79">
        <f>2000000000+1474076529</f>
        <v>3474076529</v>
      </c>
      <c r="J29" s="79"/>
      <c r="K29" s="79"/>
      <c r="L29" s="79"/>
      <c r="M29" s="130">
        <v>45293</v>
      </c>
      <c r="N29" s="130">
        <v>45657</v>
      </c>
      <c r="O29" s="432">
        <f t="shared" ref="O29" si="0">+F30/F29</f>
        <v>1</v>
      </c>
      <c r="P29" s="432">
        <f t="shared" ref="P29" si="1">+H30/H29</f>
        <v>0.9999999997121537</v>
      </c>
      <c r="Q29" s="434">
        <f>+O29*O29/P29</f>
        <v>1.0000000002878464</v>
      </c>
    </row>
    <row r="30" spans="1:18" ht="15.75" customHeight="1">
      <c r="A30" s="315"/>
      <c r="B30" s="436"/>
      <c r="C30" s="152"/>
      <c r="D30" s="120" t="s">
        <v>2</v>
      </c>
      <c r="E30" s="154"/>
      <c r="F30" s="83">
        <v>1</v>
      </c>
      <c r="G30" s="120" t="s">
        <v>33</v>
      </c>
      <c r="H30" s="79">
        <f t="shared" ref="H30:H93" si="2">+I30+J30+K30+L30</f>
        <v>3474076528</v>
      </c>
      <c r="I30" s="79">
        <f>2000000000+1474076528</f>
        <v>3474076528</v>
      </c>
      <c r="J30" s="79"/>
      <c r="K30" s="79"/>
      <c r="L30" s="79"/>
      <c r="M30" s="130">
        <v>45293</v>
      </c>
      <c r="N30" s="130">
        <v>45657</v>
      </c>
      <c r="O30" s="432"/>
      <c r="P30" s="432"/>
      <c r="Q30" s="434"/>
    </row>
    <row r="31" spans="1:18" ht="15.75" customHeight="1">
      <c r="A31" s="315"/>
      <c r="B31" s="436"/>
      <c r="C31" s="152" t="s">
        <v>114</v>
      </c>
      <c r="D31" s="120" t="s">
        <v>3</v>
      </c>
      <c r="E31" s="154" t="s">
        <v>317</v>
      </c>
      <c r="F31" s="83">
        <v>2</v>
      </c>
      <c r="G31" s="120" t="s">
        <v>3</v>
      </c>
      <c r="H31" s="79">
        <f t="shared" si="2"/>
        <v>119992753</v>
      </c>
      <c r="I31" s="79">
        <v>62981640</v>
      </c>
      <c r="J31" s="79">
        <v>57011113</v>
      </c>
      <c r="K31" s="79"/>
      <c r="L31" s="79"/>
      <c r="M31" s="130">
        <v>45293</v>
      </c>
      <c r="N31" s="130">
        <v>45657</v>
      </c>
      <c r="O31" s="432">
        <f t="shared" ref="O31" si="3">+F32/F31</f>
        <v>1</v>
      </c>
      <c r="P31" s="432">
        <f t="shared" ref="P31" si="4">+H32/H31</f>
        <v>1</v>
      </c>
      <c r="Q31" s="434">
        <f t="shared" ref="Q31" si="5">+O31*O31/P31</f>
        <v>1</v>
      </c>
    </row>
    <row r="32" spans="1:18" ht="15.75" customHeight="1">
      <c r="A32" s="315"/>
      <c r="B32" s="436"/>
      <c r="C32" s="152"/>
      <c r="D32" s="120" t="s">
        <v>2</v>
      </c>
      <c r="E32" s="154"/>
      <c r="F32" s="83">
        <v>2</v>
      </c>
      <c r="G32" s="120" t="s">
        <v>33</v>
      </c>
      <c r="H32" s="79">
        <f t="shared" si="2"/>
        <v>119992753</v>
      </c>
      <c r="I32" s="79">
        <v>62981640</v>
      </c>
      <c r="J32" s="79">
        <v>57011113</v>
      </c>
      <c r="K32" s="79"/>
      <c r="L32" s="79"/>
      <c r="M32" s="130">
        <v>45293</v>
      </c>
      <c r="N32" s="130">
        <v>45657</v>
      </c>
      <c r="O32" s="432"/>
      <c r="P32" s="432"/>
      <c r="Q32" s="434"/>
    </row>
    <row r="33" spans="1:17" ht="15.75" hidden="1" customHeight="1" thickBot="1">
      <c r="A33" s="315"/>
      <c r="B33" s="436"/>
      <c r="C33" s="155" t="s">
        <v>115</v>
      </c>
      <c r="D33" s="120" t="s">
        <v>3</v>
      </c>
      <c r="E33" s="154"/>
      <c r="F33" s="83"/>
      <c r="G33" s="120" t="s">
        <v>3</v>
      </c>
      <c r="H33" s="79">
        <f t="shared" si="2"/>
        <v>0</v>
      </c>
      <c r="I33" s="79"/>
      <c r="J33" s="79"/>
      <c r="K33" s="79"/>
      <c r="L33" s="79"/>
      <c r="M33" s="93"/>
      <c r="N33" s="93"/>
      <c r="O33" s="432"/>
      <c r="P33" s="432"/>
      <c r="Q33" s="434" t="e">
        <f t="shared" ref="Q33" si="6">+O33*O33/P33</f>
        <v>#DIV/0!</v>
      </c>
    </row>
    <row r="34" spans="1:17" ht="15" hidden="1" customHeight="1">
      <c r="A34" s="315"/>
      <c r="B34" s="436"/>
      <c r="C34" s="155"/>
      <c r="D34" s="120" t="s">
        <v>2</v>
      </c>
      <c r="E34" s="154"/>
      <c r="F34" s="83"/>
      <c r="G34" s="120" t="s">
        <v>33</v>
      </c>
      <c r="H34" s="79">
        <f t="shared" si="2"/>
        <v>0</v>
      </c>
      <c r="I34" s="79"/>
      <c r="J34" s="79"/>
      <c r="K34" s="79"/>
      <c r="L34" s="79"/>
      <c r="M34" s="93"/>
      <c r="N34" s="93"/>
      <c r="O34" s="432"/>
      <c r="P34" s="432"/>
      <c r="Q34" s="434"/>
    </row>
    <row r="35" spans="1:17" ht="15.75" hidden="1" customHeight="1">
      <c r="A35" s="315"/>
      <c r="B35" s="436"/>
      <c r="C35" s="155" t="s">
        <v>116</v>
      </c>
      <c r="D35" s="120" t="s">
        <v>3</v>
      </c>
      <c r="E35" s="154"/>
      <c r="F35" s="83"/>
      <c r="G35" s="120" t="s">
        <v>3</v>
      </c>
      <c r="H35" s="79">
        <f t="shared" si="2"/>
        <v>0</v>
      </c>
      <c r="I35" s="79"/>
      <c r="J35" s="79"/>
      <c r="K35" s="79"/>
      <c r="L35" s="79"/>
      <c r="M35" s="93"/>
      <c r="N35" s="93"/>
      <c r="O35" s="271"/>
      <c r="P35" s="271"/>
      <c r="Q35" s="434" t="e">
        <f t="shared" ref="Q35" si="7">+O35*O35/P35</f>
        <v>#DIV/0!</v>
      </c>
    </row>
    <row r="36" spans="1:17" ht="15.75" hidden="1" customHeight="1">
      <c r="A36" s="315"/>
      <c r="B36" s="436"/>
      <c r="C36" s="155"/>
      <c r="D36" s="120" t="s">
        <v>2</v>
      </c>
      <c r="E36" s="154"/>
      <c r="F36" s="83"/>
      <c r="G36" s="120" t="s">
        <v>33</v>
      </c>
      <c r="H36" s="79">
        <f t="shared" si="2"/>
        <v>0</v>
      </c>
      <c r="I36" s="79"/>
      <c r="J36" s="79"/>
      <c r="K36" s="79"/>
      <c r="L36" s="79"/>
      <c r="M36" s="66"/>
      <c r="N36" s="67"/>
      <c r="O36" s="271"/>
      <c r="P36" s="271"/>
      <c r="Q36" s="434"/>
    </row>
    <row r="37" spans="1:17" ht="15.75" hidden="1" customHeight="1">
      <c r="A37" s="315"/>
      <c r="B37" s="436"/>
      <c r="C37" s="155" t="s">
        <v>117</v>
      </c>
      <c r="D37" s="120" t="s">
        <v>3</v>
      </c>
      <c r="E37" s="154"/>
      <c r="F37" s="83"/>
      <c r="G37" s="120" t="s">
        <v>3</v>
      </c>
      <c r="H37" s="79">
        <f t="shared" si="2"/>
        <v>0</v>
      </c>
      <c r="I37" s="79"/>
      <c r="J37" s="79"/>
      <c r="K37" s="79"/>
      <c r="L37" s="79"/>
      <c r="M37" s="93"/>
      <c r="N37" s="93"/>
      <c r="O37" s="432"/>
      <c r="P37" s="432"/>
      <c r="Q37" s="434" t="e">
        <f t="shared" ref="Q37" si="8">+O37*O37/P37</f>
        <v>#DIV/0!</v>
      </c>
    </row>
    <row r="38" spans="1:17" ht="15.75" hidden="1" customHeight="1">
      <c r="A38" s="315"/>
      <c r="B38" s="436"/>
      <c r="C38" s="155"/>
      <c r="D38" s="120" t="s">
        <v>2</v>
      </c>
      <c r="E38" s="154"/>
      <c r="F38" s="83"/>
      <c r="G38" s="120" t="s">
        <v>33</v>
      </c>
      <c r="H38" s="79">
        <f t="shared" si="2"/>
        <v>0</v>
      </c>
      <c r="I38" s="79"/>
      <c r="J38" s="79"/>
      <c r="K38" s="79"/>
      <c r="L38" s="79"/>
      <c r="M38" s="93"/>
      <c r="N38" s="93"/>
      <c r="O38" s="432"/>
      <c r="P38" s="432"/>
      <c r="Q38" s="434"/>
    </row>
    <row r="39" spans="1:17" ht="15.75" hidden="1" customHeight="1">
      <c r="A39" s="315"/>
      <c r="B39" s="436"/>
      <c r="C39" s="155" t="s">
        <v>149</v>
      </c>
      <c r="D39" s="120" t="s">
        <v>3</v>
      </c>
      <c r="E39" s="118"/>
      <c r="F39" s="83"/>
      <c r="G39" s="120" t="s">
        <v>3</v>
      </c>
      <c r="H39" s="79">
        <f t="shared" si="2"/>
        <v>0</v>
      </c>
      <c r="I39" s="79"/>
      <c r="J39" s="79"/>
      <c r="K39" s="79"/>
      <c r="L39" s="79"/>
      <c r="M39" s="93"/>
      <c r="N39" s="93"/>
      <c r="O39" s="271"/>
      <c r="P39" s="271"/>
      <c r="Q39" s="434" t="e">
        <f t="shared" ref="Q39" si="9">+O39*O39/P39</f>
        <v>#DIV/0!</v>
      </c>
    </row>
    <row r="40" spans="1:17" ht="15.75" hidden="1" customHeight="1">
      <c r="A40" s="315"/>
      <c r="B40" s="436"/>
      <c r="C40" s="155"/>
      <c r="D40" s="120" t="s">
        <v>2</v>
      </c>
      <c r="E40" s="118"/>
      <c r="F40" s="83"/>
      <c r="G40" s="120" t="s">
        <v>33</v>
      </c>
      <c r="H40" s="79">
        <f t="shared" si="2"/>
        <v>0</v>
      </c>
      <c r="I40" s="79"/>
      <c r="J40" s="79"/>
      <c r="K40" s="79"/>
      <c r="L40" s="79"/>
      <c r="M40" s="66"/>
      <c r="N40" s="67"/>
      <c r="O40" s="271"/>
      <c r="P40" s="271"/>
      <c r="Q40" s="434"/>
    </row>
    <row r="41" spans="1:17" ht="15.75" hidden="1" customHeight="1">
      <c r="A41" s="315"/>
      <c r="B41" s="436"/>
      <c r="C41" s="155" t="s">
        <v>118</v>
      </c>
      <c r="D41" s="120" t="s">
        <v>3</v>
      </c>
      <c r="E41" s="118"/>
      <c r="F41" s="83"/>
      <c r="G41" s="120" t="s">
        <v>3</v>
      </c>
      <c r="H41" s="79">
        <f t="shared" si="2"/>
        <v>0</v>
      </c>
      <c r="I41" s="79"/>
      <c r="J41" s="79"/>
      <c r="K41" s="79"/>
      <c r="L41" s="79"/>
      <c r="M41" s="93"/>
      <c r="N41" s="93"/>
      <c r="O41" s="432"/>
      <c r="P41" s="432"/>
      <c r="Q41" s="434" t="e">
        <f t="shared" ref="Q41" si="10">+O41*O41/P41</f>
        <v>#DIV/0!</v>
      </c>
    </row>
    <row r="42" spans="1:17" ht="15.75" hidden="1" customHeight="1">
      <c r="A42" s="315"/>
      <c r="B42" s="436"/>
      <c r="C42" s="155"/>
      <c r="D42" s="120" t="s">
        <v>2</v>
      </c>
      <c r="E42" s="118"/>
      <c r="F42" s="83"/>
      <c r="G42" s="120" t="s">
        <v>33</v>
      </c>
      <c r="H42" s="79">
        <f t="shared" si="2"/>
        <v>0</v>
      </c>
      <c r="I42" s="79"/>
      <c r="J42" s="79"/>
      <c r="K42" s="79"/>
      <c r="L42" s="79"/>
      <c r="M42" s="93"/>
      <c r="N42" s="93"/>
      <c r="O42" s="432"/>
      <c r="P42" s="432"/>
      <c r="Q42" s="434"/>
    </row>
    <row r="43" spans="1:17" ht="15.75" hidden="1" customHeight="1">
      <c r="A43" s="315"/>
      <c r="B43" s="436"/>
      <c r="C43" s="155" t="s">
        <v>119</v>
      </c>
      <c r="D43" s="120" t="s">
        <v>3</v>
      </c>
      <c r="E43" s="118"/>
      <c r="F43" s="83"/>
      <c r="G43" s="120" t="s">
        <v>3</v>
      </c>
      <c r="H43" s="79">
        <f t="shared" si="2"/>
        <v>0</v>
      </c>
      <c r="I43" s="79"/>
      <c r="J43" s="79"/>
      <c r="K43" s="79"/>
      <c r="L43" s="79"/>
      <c r="M43" s="93"/>
      <c r="N43" s="93"/>
      <c r="O43" s="271"/>
      <c r="P43" s="271"/>
      <c r="Q43" s="434" t="e">
        <f t="shared" ref="Q43" si="11">+O43*O43/P43</f>
        <v>#DIV/0!</v>
      </c>
    </row>
    <row r="44" spans="1:17" ht="15.75" hidden="1" customHeight="1">
      <c r="A44" s="315"/>
      <c r="B44" s="436"/>
      <c r="C44" s="155"/>
      <c r="D44" s="120" t="s">
        <v>2</v>
      </c>
      <c r="E44" s="118"/>
      <c r="F44" s="83"/>
      <c r="G44" s="120" t="s">
        <v>33</v>
      </c>
      <c r="H44" s="79">
        <f t="shared" si="2"/>
        <v>0</v>
      </c>
      <c r="I44" s="79"/>
      <c r="J44" s="79"/>
      <c r="K44" s="79"/>
      <c r="L44" s="79"/>
      <c r="M44" s="66"/>
      <c r="N44" s="67"/>
      <c r="O44" s="271"/>
      <c r="P44" s="271"/>
      <c r="Q44" s="434"/>
    </row>
    <row r="45" spans="1:17" ht="15.75" hidden="1" customHeight="1">
      <c r="A45" s="315"/>
      <c r="B45" s="436"/>
      <c r="C45" s="155" t="s">
        <v>120</v>
      </c>
      <c r="D45" s="120" t="s">
        <v>3</v>
      </c>
      <c r="E45" s="118"/>
      <c r="F45" s="83"/>
      <c r="G45" s="120" t="s">
        <v>3</v>
      </c>
      <c r="H45" s="79">
        <f t="shared" si="2"/>
        <v>0</v>
      </c>
      <c r="I45" s="79"/>
      <c r="J45" s="79"/>
      <c r="K45" s="79"/>
      <c r="L45" s="79"/>
      <c r="M45" s="93"/>
      <c r="N45" s="93"/>
      <c r="O45" s="432"/>
      <c r="P45" s="432"/>
      <c r="Q45" s="434" t="e">
        <f t="shared" ref="Q45" si="12">+O45*O45/P45</f>
        <v>#DIV/0!</v>
      </c>
    </row>
    <row r="46" spans="1:17" ht="15.75" hidden="1" customHeight="1">
      <c r="A46" s="315"/>
      <c r="B46" s="436"/>
      <c r="C46" s="155"/>
      <c r="D46" s="120" t="s">
        <v>2</v>
      </c>
      <c r="E46" s="118"/>
      <c r="F46" s="83"/>
      <c r="G46" s="120" t="s">
        <v>33</v>
      </c>
      <c r="H46" s="79">
        <f t="shared" si="2"/>
        <v>0</v>
      </c>
      <c r="I46" s="79"/>
      <c r="J46" s="79"/>
      <c r="K46" s="79"/>
      <c r="L46" s="79"/>
      <c r="M46" s="93"/>
      <c r="N46" s="93"/>
      <c r="O46" s="432"/>
      <c r="P46" s="432"/>
      <c r="Q46" s="434"/>
    </row>
    <row r="47" spans="1:17" ht="15.75" hidden="1" customHeight="1">
      <c r="A47" s="315" t="s">
        <v>121</v>
      </c>
      <c r="B47" s="435" t="s">
        <v>379</v>
      </c>
      <c r="C47" s="155" t="s">
        <v>122</v>
      </c>
      <c r="D47" s="120" t="s">
        <v>3</v>
      </c>
      <c r="E47" s="154" t="s">
        <v>317</v>
      </c>
      <c r="F47" s="83"/>
      <c r="G47" s="120" t="s">
        <v>3</v>
      </c>
      <c r="H47" s="79">
        <f t="shared" si="2"/>
        <v>0</v>
      </c>
      <c r="I47" s="79"/>
      <c r="J47" s="79"/>
      <c r="K47" s="79"/>
      <c r="L47" s="79"/>
      <c r="M47" s="93"/>
      <c r="N47" s="93"/>
      <c r="O47" s="271"/>
      <c r="P47" s="271"/>
      <c r="Q47" s="434" t="e">
        <f t="shared" ref="Q47" si="13">+O47*O47/P47</f>
        <v>#DIV/0!</v>
      </c>
    </row>
    <row r="48" spans="1:17" ht="15.75" hidden="1" customHeight="1">
      <c r="A48" s="315"/>
      <c r="B48" s="436"/>
      <c r="C48" s="155"/>
      <c r="D48" s="120" t="s">
        <v>2</v>
      </c>
      <c r="E48" s="154"/>
      <c r="F48" s="83"/>
      <c r="G48" s="120" t="s">
        <v>33</v>
      </c>
      <c r="H48" s="79">
        <f t="shared" si="2"/>
        <v>0</v>
      </c>
      <c r="I48" s="79"/>
      <c r="J48" s="79"/>
      <c r="K48" s="79"/>
      <c r="L48" s="79"/>
      <c r="M48" s="66"/>
      <c r="N48" s="67"/>
      <c r="O48" s="271"/>
      <c r="P48" s="271"/>
      <c r="Q48" s="434"/>
    </row>
    <row r="49" spans="1:17" ht="15.75" customHeight="1">
      <c r="A49" s="315"/>
      <c r="B49" s="436"/>
      <c r="C49" s="155" t="s">
        <v>123</v>
      </c>
      <c r="D49" s="120" t="s">
        <v>3</v>
      </c>
      <c r="E49" s="118"/>
      <c r="F49" s="83">
        <v>1</v>
      </c>
      <c r="G49" s="120" t="s">
        <v>3</v>
      </c>
      <c r="H49" s="79">
        <f t="shared" si="2"/>
        <v>304663800</v>
      </c>
      <c r="I49" s="31">
        <v>221851884</v>
      </c>
      <c r="J49" s="25"/>
      <c r="K49" s="25"/>
      <c r="L49" s="25">
        <v>82811916</v>
      </c>
      <c r="M49" s="93"/>
      <c r="N49" s="93"/>
      <c r="O49" s="432"/>
      <c r="P49" s="432"/>
      <c r="Q49" s="434"/>
    </row>
    <row r="50" spans="1:17" ht="15.75" customHeight="1">
      <c r="A50" s="315"/>
      <c r="B50" s="436"/>
      <c r="C50" s="155"/>
      <c r="D50" s="120" t="s">
        <v>2</v>
      </c>
      <c r="E50" s="118"/>
      <c r="F50" s="83">
        <v>1</v>
      </c>
      <c r="G50" s="120" t="s">
        <v>33</v>
      </c>
      <c r="H50" s="79">
        <f t="shared" si="2"/>
        <v>0</v>
      </c>
      <c r="I50" s="25">
        <v>0</v>
      </c>
      <c r="J50" s="25"/>
      <c r="K50" s="25"/>
      <c r="L50" s="25">
        <v>0</v>
      </c>
      <c r="M50" s="93"/>
      <c r="N50" s="93"/>
      <c r="O50" s="432"/>
      <c r="P50" s="432"/>
      <c r="Q50" s="434"/>
    </row>
    <row r="51" spans="1:17" ht="15.75" hidden="1" customHeight="1" thickBot="1">
      <c r="A51" s="315"/>
      <c r="B51" s="436"/>
      <c r="C51" s="155" t="s">
        <v>124</v>
      </c>
      <c r="D51" s="120" t="s">
        <v>3</v>
      </c>
      <c r="E51" s="118"/>
      <c r="F51" s="83"/>
      <c r="G51" s="120" t="s">
        <v>3</v>
      </c>
      <c r="H51" s="79">
        <f t="shared" si="2"/>
        <v>0</v>
      </c>
      <c r="I51" s="79"/>
      <c r="J51" s="79"/>
      <c r="K51" s="79"/>
      <c r="L51" s="79"/>
      <c r="M51" s="93"/>
      <c r="N51" s="93"/>
      <c r="O51" s="271"/>
      <c r="P51" s="271"/>
      <c r="Q51" s="434" t="e">
        <f t="shared" ref="Q51" si="14">+O51*O51/P51</f>
        <v>#DIV/0!</v>
      </c>
    </row>
    <row r="52" spans="1:17" ht="15.75" hidden="1" customHeight="1">
      <c r="A52" s="315"/>
      <c r="B52" s="436"/>
      <c r="C52" s="155"/>
      <c r="D52" s="120" t="s">
        <v>2</v>
      </c>
      <c r="E52" s="118"/>
      <c r="F52" s="83"/>
      <c r="G52" s="120" t="s">
        <v>33</v>
      </c>
      <c r="H52" s="79">
        <f t="shared" si="2"/>
        <v>0</v>
      </c>
      <c r="I52" s="79"/>
      <c r="J52" s="79"/>
      <c r="K52" s="79"/>
      <c r="L52" s="79"/>
      <c r="M52" s="66"/>
      <c r="N52" s="67"/>
      <c r="O52" s="271"/>
      <c r="P52" s="271"/>
      <c r="Q52" s="434"/>
    </row>
    <row r="53" spans="1:17" ht="15.75" hidden="1" customHeight="1">
      <c r="A53" s="315"/>
      <c r="B53" s="436"/>
      <c r="C53" s="155" t="s">
        <v>125</v>
      </c>
      <c r="D53" s="120" t="s">
        <v>3</v>
      </c>
      <c r="E53" s="118"/>
      <c r="F53" s="83"/>
      <c r="G53" s="120" t="s">
        <v>3</v>
      </c>
      <c r="H53" s="79">
        <f t="shared" si="2"/>
        <v>0</v>
      </c>
      <c r="I53" s="79"/>
      <c r="J53" s="79"/>
      <c r="K53" s="79"/>
      <c r="L53" s="79"/>
      <c r="M53" s="93"/>
      <c r="N53" s="93"/>
      <c r="O53" s="432"/>
      <c r="P53" s="432"/>
      <c r="Q53" s="434" t="e">
        <f t="shared" ref="Q53" si="15">+O53*O53/P53</f>
        <v>#DIV/0!</v>
      </c>
    </row>
    <row r="54" spans="1:17" ht="15.75" hidden="1" customHeight="1">
      <c r="A54" s="315"/>
      <c r="B54" s="436"/>
      <c r="C54" s="155"/>
      <c r="D54" s="120" t="s">
        <v>2</v>
      </c>
      <c r="E54" s="118"/>
      <c r="F54" s="83"/>
      <c r="G54" s="120" t="s">
        <v>33</v>
      </c>
      <c r="H54" s="79">
        <f t="shared" si="2"/>
        <v>0</v>
      </c>
      <c r="I54" s="79"/>
      <c r="J54" s="79"/>
      <c r="K54" s="79"/>
      <c r="L54" s="79"/>
      <c r="M54" s="93"/>
      <c r="N54" s="93"/>
      <c r="O54" s="432"/>
      <c r="P54" s="432"/>
      <c r="Q54" s="434"/>
    </row>
    <row r="55" spans="1:17" ht="15.75" hidden="1" customHeight="1">
      <c r="A55" s="315"/>
      <c r="B55" s="436"/>
      <c r="C55" s="155" t="s">
        <v>126</v>
      </c>
      <c r="D55" s="120" t="s">
        <v>3</v>
      </c>
      <c r="E55" s="118"/>
      <c r="F55" s="83"/>
      <c r="G55" s="120" t="s">
        <v>3</v>
      </c>
      <c r="H55" s="79">
        <f t="shared" si="2"/>
        <v>0</v>
      </c>
      <c r="I55" s="79"/>
      <c r="J55" s="79"/>
      <c r="K55" s="79"/>
      <c r="L55" s="79"/>
      <c r="M55" s="93"/>
      <c r="N55" s="93"/>
      <c r="O55" s="271"/>
      <c r="P55" s="271"/>
      <c r="Q55" s="434" t="e">
        <f t="shared" ref="Q55" si="16">+O55*O55/P55</f>
        <v>#DIV/0!</v>
      </c>
    </row>
    <row r="56" spans="1:17" ht="15.75" hidden="1" customHeight="1">
      <c r="A56" s="315"/>
      <c r="B56" s="436"/>
      <c r="C56" s="155"/>
      <c r="D56" s="120" t="s">
        <v>2</v>
      </c>
      <c r="E56" s="118"/>
      <c r="F56" s="83"/>
      <c r="G56" s="120" t="s">
        <v>33</v>
      </c>
      <c r="H56" s="79">
        <f t="shared" si="2"/>
        <v>0</v>
      </c>
      <c r="I56" s="79"/>
      <c r="J56" s="79"/>
      <c r="K56" s="79"/>
      <c r="L56" s="79"/>
      <c r="M56" s="66"/>
      <c r="N56" s="67"/>
      <c r="O56" s="271"/>
      <c r="P56" s="271"/>
      <c r="Q56" s="434"/>
    </row>
    <row r="57" spans="1:17" ht="15.75" hidden="1" customHeight="1">
      <c r="A57" s="315"/>
      <c r="B57" s="436"/>
      <c r="C57" s="155" t="s">
        <v>148</v>
      </c>
      <c r="D57" s="120" t="s">
        <v>3</v>
      </c>
      <c r="E57" s="118"/>
      <c r="F57" s="83"/>
      <c r="G57" s="120" t="s">
        <v>3</v>
      </c>
      <c r="H57" s="79">
        <f t="shared" si="2"/>
        <v>0</v>
      </c>
      <c r="I57" s="79"/>
      <c r="J57" s="79"/>
      <c r="K57" s="79"/>
      <c r="L57" s="79"/>
      <c r="M57" s="93"/>
      <c r="N57" s="93"/>
      <c r="O57" s="432"/>
      <c r="P57" s="432"/>
      <c r="Q57" s="434" t="e">
        <f t="shared" ref="Q57" si="17">+O57*O57/P57</f>
        <v>#DIV/0!</v>
      </c>
    </row>
    <row r="58" spans="1:17" ht="15.75" hidden="1" customHeight="1">
      <c r="A58" s="315"/>
      <c r="B58" s="436"/>
      <c r="C58" s="155"/>
      <c r="D58" s="120" t="s">
        <v>2</v>
      </c>
      <c r="E58" s="118"/>
      <c r="F58" s="83"/>
      <c r="G58" s="120" t="s">
        <v>33</v>
      </c>
      <c r="H58" s="79">
        <f t="shared" si="2"/>
        <v>0</v>
      </c>
      <c r="I58" s="79"/>
      <c r="J58" s="79"/>
      <c r="K58" s="79"/>
      <c r="L58" s="79"/>
      <c r="M58" s="93"/>
      <c r="N58" s="93"/>
      <c r="O58" s="432"/>
      <c r="P58" s="432"/>
      <c r="Q58" s="434"/>
    </row>
    <row r="59" spans="1:17" ht="15.75" hidden="1" customHeight="1">
      <c r="A59" s="315"/>
      <c r="B59" s="436"/>
      <c r="C59" s="155" t="s">
        <v>127</v>
      </c>
      <c r="D59" s="120" t="s">
        <v>3</v>
      </c>
      <c r="E59" s="118"/>
      <c r="F59" s="83"/>
      <c r="G59" s="120" t="s">
        <v>3</v>
      </c>
      <c r="H59" s="79">
        <f t="shared" si="2"/>
        <v>0</v>
      </c>
      <c r="I59" s="79"/>
      <c r="J59" s="79"/>
      <c r="K59" s="79"/>
      <c r="L59" s="79"/>
      <c r="M59" s="93"/>
      <c r="N59" s="93"/>
      <c r="O59" s="271"/>
      <c r="P59" s="271"/>
      <c r="Q59" s="434" t="e">
        <f t="shared" ref="Q59" si="18">+O59*O59/P59</f>
        <v>#DIV/0!</v>
      </c>
    </row>
    <row r="60" spans="1:17" ht="15.75" hidden="1" customHeight="1">
      <c r="A60" s="315"/>
      <c r="B60" s="436"/>
      <c r="C60" s="155"/>
      <c r="D60" s="120" t="s">
        <v>2</v>
      </c>
      <c r="E60" s="118"/>
      <c r="F60" s="83"/>
      <c r="G60" s="120" t="s">
        <v>33</v>
      </c>
      <c r="H60" s="79">
        <f t="shared" si="2"/>
        <v>0</v>
      </c>
      <c r="I60" s="79"/>
      <c r="J60" s="79"/>
      <c r="K60" s="79"/>
      <c r="L60" s="79"/>
      <c r="M60" s="66"/>
      <c r="N60" s="67"/>
      <c r="O60" s="271"/>
      <c r="P60" s="271"/>
      <c r="Q60" s="434"/>
    </row>
    <row r="61" spans="1:17" ht="15.75" hidden="1" customHeight="1">
      <c r="A61" s="315"/>
      <c r="B61" s="436"/>
      <c r="C61" s="155" t="s">
        <v>128</v>
      </c>
      <c r="D61" s="120" t="s">
        <v>3</v>
      </c>
      <c r="E61" s="118"/>
      <c r="F61" s="83"/>
      <c r="G61" s="120" t="s">
        <v>3</v>
      </c>
      <c r="H61" s="79">
        <f t="shared" si="2"/>
        <v>0</v>
      </c>
      <c r="I61" s="79"/>
      <c r="J61" s="79"/>
      <c r="K61" s="79"/>
      <c r="L61" s="79"/>
      <c r="M61" s="93"/>
      <c r="N61" s="93"/>
      <c r="O61" s="432"/>
      <c r="P61" s="432"/>
      <c r="Q61" s="434" t="e">
        <f t="shared" ref="Q61" si="19">+O61*O61/P61</f>
        <v>#DIV/0!</v>
      </c>
    </row>
    <row r="62" spans="1:17" ht="15.75" hidden="1" customHeight="1">
      <c r="A62" s="315"/>
      <c r="B62" s="436"/>
      <c r="C62" s="155"/>
      <c r="D62" s="120" t="s">
        <v>2</v>
      </c>
      <c r="E62" s="118"/>
      <c r="F62" s="83"/>
      <c r="G62" s="120" t="s">
        <v>33</v>
      </c>
      <c r="H62" s="79">
        <f t="shared" si="2"/>
        <v>0</v>
      </c>
      <c r="I62" s="79"/>
      <c r="J62" s="79"/>
      <c r="K62" s="79"/>
      <c r="L62" s="79"/>
      <c r="M62" s="93"/>
      <c r="N62" s="93"/>
      <c r="O62" s="432"/>
      <c r="P62" s="432"/>
      <c r="Q62" s="434"/>
    </row>
    <row r="63" spans="1:17" ht="15.75" hidden="1" customHeight="1">
      <c r="A63" s="315"/>
      <c r="B63" s="436"/>
      <c r="C63" s="155" t="s">
        <v>129</v>
      </c>
      <c r="D63" s="120" t="s">
        <v>3</v>
      </c>
      <c r="E63" s="118"/>
      <c r="F63" s="83"/>
      <c r="G63" s="120" t="s">
        <v>3</v>
      </c>
      <c r="H63" s="79">
        <f t="shared" si="2"/>
        <v>0</v>
      </c>
      <c r="I63" s="79"/>
      <c r="J63" s="79"/>
      <c r="K63" s="79"/>
      <c r="L63" s="79"/>
      <c r="M63" s="93"/>
      <c r="N63" s="93"/>
      <c r="O63" s="271"/>
      <c r="P63" s="271"/>
      <c r="Q63" s="434" t="e">
        <f t="shared" ref="Q63" si="20">+O63*O63/P63</f>
        <v>#DIV/0!</v>
      </c>
    </row>
    <row r="64" spans="1:17" ht="15.75" hidden="1" customHeight="1">
      <c r="A64" s="315"/>
      <c r="B64" s="436"/>
      <c r="C64" s="155"/>
      <c r="D64" s="120" t="s">
        <v>2</v>
      </c>
      <c r="E64" s="118"/>
      <c r="F64" s="83"/>
      <c r="G64" s="120" t="s">
        <v>33</v>
      </c>
      <c r="H64" s="79">
        <f t="shared" si="2"/>
        <v>0</v>
      </c>
      <c r="I64" s="79"/>
      <c r="J64" s="79"/>
      <c r="K64" s="79"/>
      <c r="L64" s="79"/>
      <c r="M64" s="66"/>
      <c r="N64" s="67"/>
      <c r="O64" s="271"/>
      <c r="P64" s="271"/>
      <c r="Q64" s="434"/>
    </row>
    <row r="65" spans="1:17" ht="15.75" customHeight="1">
      <c r="A65" s="315" t="s">
        <v>130</v>
      </c>
      <c r="B65" s="435" t="s">
        <v>380</v>
      </c>
      <c r="C65" s="152" t="s">
        <v>131</v>
      </c>
      <c r="D65" s="120" t="s">
        <v>3</v>
      </c>
      <c r="E65" s="154" t="s">
        <v>317</v>
      </c>
      <c r="F65" s="83">
        <v>1</v>
      </c>
      <c r="G65" s="120" t="s">
        <v>3</v>
      </c>
      <c r="H65" s="79">
        <f t="shared" si="2"/>
        <v>13677326039</v>
      </c>
      <c r="I65" s="79">
        <f>4059742215+84209149+123207763</f>
        <v>4267159127</v>
      </c>
      <c r="J65" s="79">
        <v>4000000000</v>
      </c>
      <c r="K65" s="79"/>
      <c r="L65" s="79">
        <v>5410166912</v>
      </c>
      <c r="M65" s="130">
        <v>45293</v>
      </c>
      <c r="N65" s="130">
        <v>45657</v>
      </c>
      <c r="O65" s="432">
        <f t="shared" ref="O65:O93" si="21">+F66/F65</f>
        <v>0</v>
      </c>
      <c r="P65" s="432">
        <f t="shared" ref="P65:P93" si="22">+H66/H65</f>
        <v>0.8387695920451107</v>
      </c>
      <c r="Q65" s="434">
        <f t="shared" ref="Q65" si="23">+O65*O65/P65</f>
        <v>0</v>
      </c>
    </row>
    <row r="66" spans="1:17" ht="15.75" customHeight="1">
      <c r="A66" s="315"/>
      <c r="B66" s="436"/>
      <c r="C66" s="152"/>
      <c r="D66" s="120" t="s">
        <v>2</v>
      </c>
      <c r="E66" s="154"/>
      <c r="F66" s="83">
        <v>0</v>
      </c>
      <c r="G66" s="120" t="s">
        <v>33</v>
      </c>
      <c r="H66" s="79">
        <f t="shared" si="2"/>
        <v>11472125182</v>
      </c>
      <c r="I66" s="79">
        <f>4059742215+84209149+0</f>
        <v>4143951364</v>
      </c>
      <c r="J66" s="79">
        <v>1918006906</v>
      </c>
      <c r="K66" s="79"/>
      <c r="L66" s="79">
        <v>5410166912</v>
      </c>
      <c r="M66" s="130">
        <v>45293</v>
      </c>
      <c r="N66" s="130">
        <v>45657</v>
      </c>
      <c r="O66" s="432"/>
      <c r="P66" s="432"/>
      <c r="Q66" s="434"/>
    </row>
    <row r="67" spans="1:17" ht="15.75" customHeight="1">
      <c r="A67" s="315"/>
      <c r="B67" s="436"/>
      <c r="C67" s="152" t="s">
        <v>132</v>
      </c>
      <c r="D67" s="120" t="s">
        <v>3</v>
      </c>
      <c r="E67" s="154" t="s">
        <v>317</v>
      </c>
      <c r="F67" s="83">
        <v>1</v>
      </c>
      <c r="G67" s="120" t="s">
        <v>3</v>
      </c>
      <c r="H67" s="79">
        <f t="shared" si="2"/>
        <v>399821987</v>
      </c>
      <c r="I67" s="79"/>
      <c r="J67" s="79"/>
      <c r="K67" s="79"/>
      <c r="L67" s="79">
        <v>399821987</v>
      </c>
      <c r="M67" s="130">
        <v>45293</v>
      </c>
      <c r="N67" s="130">
        <v>45657</v>
      </c>
      <c r="O67" s="432">
        <f>+F68/F67</f>
        <v>1</v>
      </c>
      <c r="P67" s="432">
        <f t="shared" si="22"/>
        <v>0.78766973863295819</v>
      </c>
      <c r="Q67" s="434">
        <f t="shared" ref="Q67" si="24">+O67*O67/P67</f>
        <v>1.2695676258117419</v>
      </c>
    </row>
    <row r="68" spans="1:17" ht="15.75" customHeight="1">
      <c r="A68" s="315"/>
      <c r="B68" s="436"/>
      <c r="C68" s="152"/>
      <c r="D68" s="120" t="s">
        <v>2</v>
      </c>
      <c r="E68" s="154"/>
      <c r="F68" s="83">
        <v>1</v>
      </c>
      <c r="G68" s="120" t="s">
        <v>33</v>
      </c>
      <c r="H68" s="79">
        <f t="shared" si="2"/>
        <v>314927680</v>
      </c>
      <c r="I68" s="79"/>
      <c r="J68" s="79"/>
      <c r="K68" s="79"/>
      <c r="L68" s="79">
        <v>314927680</v>
      </c>
      <c r="M68" s="130">
        <v>45293</v>
      </c>
      <c r="N68" s="130">
        <v>45657</v>
      </c>
      <c r="O68" s="432"/>
      <c r="P68" s="432"/>
      <c r="Q68" s="434"/>
    </row>
    <row r="69" spans="1:17" ht="15.75" hidden="1" customHeight="1">
      <c r="A69" s="315"/>
      <c r="B69" s="436"/>
      <c r="C69" s="155" t="s">
        <v>133</v>
      </c>
      <c r="D69" s="120" t="s">
        <v>3</v>
      </c>
      <c r="E69" s="154" t="s">
        <v>317</v>
      </c>
      <c r="F69" s="83"/>
      <c r="G69" s="120" t="s">
        <v>3</v>
      </c>
      <c r="H69" s="79">
        <f t="shared" si="2"/>
        <v>0</v>
      </c>
      <c r="I69" s="79"/>
      <c r="J69" s="79"/>
      <c r="K69" s="79"/>
      <c r="L69" s="79"/>
      <c r="M69" s="130">
        <v>45293</v>
      </c>
      <c r="N69" s="130">
        <v>45657</v>
      </c>
      <c r="O69" s="432" t="e">
        <f t="shared" si="21"/>
        <v>#DIV/0!</v>
      </c>
      <c r="P69" s="432" t="e">
        <f t="shared" si="22"/>
        <v>#DIV/0!</v>
      </c>
      <c r="Q69" s="434" t="e">
        <f t="shared" ref="Q69" si="25">+O69*O69/P69</f>
        <v>#DIV/0!</v>
      </c>
    </row>
    <row r="70" spans="1:17" ht="15.75" hidden="1" customHeight="1">
      <c r="A70" s="315"/>
      <c r="B70" s="436"/>
      <c r="C70" s="155"/>
      <c r="D70" s="120" t="s">
        <v>2</v>
      </c>
      <c r="E70" s="154"/>
      <c r="F70" s="83"/>
      <c r="G70" s="120" t="s">
        <v>33</v>
      </c>
      <c r="H70" s="79">
        <f t="shared" si="2"/>
        <v>0</v>
      </c>
      <c r="I70" s="79"/>
      <c r="J70" s="79"/>
      <c r="K70" s="79"/>
      <c r="L70" s="79"/>
      <c r="M70" s="130">
        <v>45293</v>
      </c>
      <c r="N70" s="130">
        <v>45657</v>
      </c>
      <c r="O70" s="432"/>
      <c r="P70" s="432"/>
      <c r="Q70" s="434"/>
    </row>
    <row r="71" spans="1:17" ht="15.75" hidden="1" customHeight="1">
      <c r="A71" s="315"/>
      <c r="B71" s="436"/>
      <c r="C71" s="155" t="s">
        <v>134</v>
      </c>
      <c r="D71" s="120" t="s">
        <v>3</v>
      </c>
      <c r="E71" s="154" t="s">
        <v>317</v>
      </c>
      <c r="F71" s="83"/>
      <c r="G71" s="120" t="s">
        <v>3</v>
      </c>
      <c r="H71" s="79">
        <f t="shared" si="2"/>
        <v>0</v>
      </c>
      <c r="I71" s="79"/>
      <c r="J71" s="79"/>
      <c r="K71" s="79"/>
      <c r="L71" s="79"/>
      <c r="M71" s="130">
        <v>45293</v>
      </c>
      <c r="N71" s="130">
        <v>45657</v>
      </c>
      <c r="O71" s="432" t="e">
        <f t="shared" si="21"/>
        <v>#DIV/0!</v>
      </c>
      <c r="P71" s="432" t="e">
        <f t="shared" si="22"/>
        <v>#DIV/0!</v>
      </c>
      <c r="Q71" s="434" t="e">
        <f t="shared" ref="Q71" si="26">+O71*O71/P71</f>
        <v>#DIV/0!</v>
      </c>
    </row>
    <row r="72" spans="1:17" ht="15.75" hidden="1" customHeight="1">
      <c r="A72" s="315"/>
      <c r="B72" s="436"/>
      <c r="C72" s="155"/>
      <c r="D72" s="120" t="s">
        <v>2</v>
      </c>
      <c r="E72" s="154"/>
      <c r="F72" s="83"/>
      <c r="G72" s="120" t="s">
        <v>33</v>
      </c>
      <c r="H72" s="79">
        <f t="shared" si="2"/>
        <v>0</v>
      </c>
      <c r="I72" s="79"/>
      <c r="J72" s="79"/>
      <c r="K72" s="79"/>
      <c r="L72" s="79"/>
      <c r="M72" s="130">
        <v>45293</v>
      </c>
      <c r="N72" s="130">
        <v>45657</v>
      </c>
      <c r="O72" s="432"/>
      <c r="P72" s="432"/>
      <c r="Q72" s="434"/>
    </row>
    <row r="73" spans="1:17" ht="15.75" hidden="1" customHeight="1">
      <c r="A73" s="315"/>
      <c r="B73" s="436"/>
      <c r="C73" s="155" t="s">
        <v>135</v>
      </c>
      <c r="D73" s="120" t="s">
        <v>3</v>
      </c>
      <c r="E73" s="154" t="s">
        <v>317</v>
      </c>
      <c r="F73" s="83"/>
      <c r="G73" s="120" t="s">
        <v>3</v>
      </c>
      <c r="H73" s="79">
        <f t="shared" si="2"/>
        <v>0</v>
      </c>
      <c r="I73" s="79"/>
      <c r="J73" s="79"/>
      <c r="K73" s="79"/>
      <c r="L73" s="79"/>
      <c r="M73" s="130">
        <v>45293</v>
      </c>
      <c r="N73" s="130">
        <v>45657</v>
      </c>
      <c r="O73" s="432" t="e">
        <f t="shared" si="21"/>
        <v>#DIV/0!</v>
      </c>
      <c r="P73" s="432" t="e">
        <f t="shared" si="22"/>
        <v>#DIV/0!</v>
      </c>
      <c r="Q73" s="434" t="e">
        <f t="shared" ref="Q73" si="27">+O73*O73/P73</f>
        <v>#DIV/0!</v>
      </c>
    </row>
    <row r="74" spans="1:17" ht="15.75" hidden="1" customHeight="1">
      <c r="A74" s="315"/>
      <c r="B74" s="436"/>
      <c r="C74" s="155"/>
      <c r="D74" s="120" t="s">
        <v>2</v>
      </c>
      <c r="E74" s="154"/>
      <c r="F74" s="83"/>
      <c r="G74" s="120" t="s">
        <v>33</v>
      </c>
      <c r="H74" s="79">
        <f t="shared" si="2"/>
        <v>0</v>
      </c>
      <c r="I74" s="79"/>
      <c r="J74" s="79"/>
      <c r="K74" s="79"/>
      <c r="L74" s="79"/>
      <c r="M74" s="130">
        <v>45293</v>
      </c>
      <c r="N74" s="130">
        <v>45657</v>
      </c>
      <c r="O74" s="432"/>
      <c r="P74" s="432"/>
      <c r="Q74" s="434"/>
    </row>
    <row r="75" spans="1:17" ht="15.75" customHeight="1">
      <c r="A75" s="315"/>
      <c r="B75" s="436"/>
      <c r="C75" s="152" t="s">
        <v>150</v>
      </c>
      <c r="D75" s="120" t="s">
        <v>3</v>
      </c>
      <c r="E75" s="154" t="s">
        <v>317</v>
      </c>
      <c r="F75" s="83">
        <v>9</v>
      </c>
      <c r="G75" s="120" t="s">
        <v>3</v>
      </c>
      <c r="H75" s="79">
        <f t="shared" si="2"/>
        <v>234875000</v>
      </c>
      <c r="I75" s="79"/>
      <c r="J75" s="79">
        <f>144500000+90375000</f>
        <v>234875000</v>
      </c>
      <c r="K75" s="79"/>
      <c r="L75" s="79"/>
      <c r="M75" s="130">
        <v>45293</v>
      </c>
      <c r="N75" s="130">
        <v>45657</v>
      </c>
      <c r="O75" s="432">
        <f t="shared" si="21"/>
        <v>1</v>
      </c>
      <c r="P75" s="432">
        <f t="shared" si="22"/>
        <v>0.88465495689196383</v>
      </c>
      <c r="Q75" s="434">
        <f t="shared" ref="Q75" si="28">+O75*O75/P75</f>
        <v>1.1303842161392224</v>
      </c>
    </row>
    <row r="76" spans="1:17" ht="15.75" customHeight="1">
      <c r="A76" s="315"/>
      <c r="B76" s="436"/>
      <c r="C76" s="152"/>
      <c r="D76" s="120" t="s">
        <v>2</v>
      </c>
      <c r="E76" s="154"/>
      <c r="F76" s="83">
        <v>9</v>
      </c>
      <c r="G76" s="120" t="s">
        <v>33</v>
      </c>
      <c r="H76" s="79">
        <f t="shared" si="2"/>
        <v>207783333</v>
      </c>
      <c r="I76" s="79"/>
      <c r="J76" s="79">
        <f>144500000+63283333</f>
        <v>207783333</v>
      </c>
      <c r="K76" s="79"/>
      <c r="L76" s="79"/>
      <c r="M76" s="130">
        <v>45293</v>
      </c>
      <c r="N76" s="130">
        <v>45657</v>
      </c>
      <c r="O76" s="432"/>
      <c r="P76" s="432"/>
      <c r="Q76" s="434"/>
    </row>
    <row r="77" spans="1:17" ht="15.75" hidden="1" customHeight="1" thickBot="1">
      <c r="A77" s="315"/>
      <c r="B77" s="436"/>
      <c r="C77" s="155" t="s">
        <v>136</v>
      </c>
      <c r="D77" s="120" t="s">
        <v>3</v>
      </c>
      <c r="E77" s="154" t="s">
        <v>317</v>
      </c>
      <c r="F77" s="83"/>
      <c r="G77" s="120" t="s">
        <v>3</v>
      </c>
      <c r="H77" s="79">
        <f t="shared" si="2"/>
        <v>0</v>
      </c>
      <c r="I77" s="79"/>
      <c r="J77" s="79"/>
      <c r="K77" s="79"/>
      <c r="L77" s="79"/>
      <c r="M77" s="130">
        <v>45293</v>
      </c>
      <c r="N77" s="130">
        <v>45657</v>
      </c>
      <c r="O77" s="432" t="e">
        <f t="shared" si="21"/>
        <v>#DIV/0!</v>
      </c>
      <c r="P77" s="432" t="e">
        <f t="shared" si="22"/>
        <v>#DIV/0!</v>
      </c>
      <c r="Q77" s="434" t="e">
        <f t="shared" ref="Q77" si="29">+O77*O77/P77</f>
        <v>#DIV/0!</v>
      </c>
    </row>
    <row r="78" spans="1:17" ht="15.75" hidden="1" customHeight="1">
      <c r="A78" s="315"/>
      <c r="B78" s="436"/>
      <c r="C78" s="155"/>
      <c r="D78" s="120" t="s">
        <v>2</v>
      </c>
      <c r="E78" s="154"/>
      <c r="F78" s="83"/>
      <c r="G78" s="120" t="s">
        <v>33</v>
      </c>
      <c r="H78" s="79">
        <f t="shared" si="2"/>
        <v>0</v>
      </c>
      <c r="I78" s="79"/>
      <c r="J78" s="79"/>
      <c r="K78" s="79"/>
      <c r="L78" s="79"/>
      <c r="M78" s="130">
        <v>45293</v>
      </c>
      <c r="N78" s="130">
        <v>45657</v>
      </c>
      <c r="O78" s="432"/>
      <c r="P78" s="432"/>
      <c r="Q78" s="434"/>
    </row>
    <row r="79" spans="1:17" ht="15.75" hidden="1" customHeight="1">
      <c r="A79" s="315"/>
      <c r="B79" s="436"/>
      <c r="C79" s="155" t="s">
        <v>137</v>
      </c>
      <c r="D79" s="120" t="s">
        <v>3</v>
      </c>
      <c r="E79" s="154" t="s">
        <v>317</v>
      </c>
      <c r="F79" s="83"/>
      <c r="G79" s="120" t="s">
        <v>3</v>
      </c>
      <c r="H79" s="79">
        <f t="shared" si="2"/>
        <v>0</v>
      </c>
      <c r="I79" s="79"/>
      <c r="J79" s="79"/>
      <c r="K79" s="79"/>
      <c r="L79" s="79"/>
      <c r="M79" s="130">
        <v>45293</v>
      </c>
      <c r="N79" s="130">
        <v>45657</v>
      </c>
      <c r="O79" s="432" t="e">
        <f t="shared" si="21"/>
        <v>#DIV/0!</v>
      </c>
      <c r="P79" s="432" t="e">
        <f t="shared" si="22"/>
        <v>#DIV/0!</v>
      </c>
      <c r="Q79" s="434" t="e">
        <f t="shared" ref="Q79" si="30">+O79*O79/P79</f>
        <v>#DIV/0!</v>
      </c>
    </row>
    <row r="80" spans="1:17" ht="15.75" hidden="1" customHeight="1">
      <c r="A80" s="315"/>
      <c r="B80" s="436"/>
      <c r="C80" s="155"/>
      <c r="D80" s="120" t="s">
        <v>2</v>
      </c>
      <c r="E80" s="154"/>
      <c r="F80" s="83"/>
      <c r="G80" s="120" t="s">
        <v>33</v>
      </c>
      <c r="H80" s="79">
        <f t="shared" si="2"/>
        <v>0</v>
      </c>
      <c r="I80" s="79"/>
      <c r="J80" s="79"/>
      <c r="K80" s="79"/>
      <c r="L80" s="79"/>
      <c r="M80" s="130">
        <v>45293</v>
      </c>
      <c r="N80" s="130">
        <v>45657</v>
      </c>
      <c r="O80" s="432"/>
      <c r="P80" s="432"/>
      <c r="Q80" s="434"/>
    </row>
    <row r="81" spans="1:17" ht="15.75" hidden="1" customHeight="1">
      <c r="A81" s="315"/>
      <c r="B81" s="436"/>
      <c r="C81" s="155" t="s">
        <v>138</v>
      </c>
      <c r="D81" s="120" t="s">
        <v>3</v>
      </c>
      <c r="E81" s="154" t="s">
        <v>317</v>
      </c>
      <c r="F81" s="83"/>
      <c r="G81" s="120" t="s">
        <v>3</v>
      </c>
      <c r="H81" s="79">
        <f t="shared" si="2"/>
        <v>0</v>
      </c>
      <c r="I81" s="79"/>
      <c r="J81" s="79"/>
      <c r="K81" s="79"/>
      <c r="L81" s="79"/>
      <c r="M81" s="130">
        <v>45293</v>
      </c>
      <c r="N81" s="130">
        <v>45657</v>
      </c>
      <c r="O81" s="432" t="e">
        <f t="shared" si="21"/>
        <v>#DIV/0!</v>
      </c>
      <c r="P81" s="432" t="e">
        <f t="shared" si="22"/>
        <v>#DIV/0!</v>
      </c>
      <c r="Q81" s="434" t="e">
        <f t="shared" ref="Q81" si="31">+O81*O81/P81</f>
        <v>#DIV/0!</v>
      </c>
    </row>
    <row r="82" spans="1:17" ht="15.75" hidden="1" customHeight="1">
      <c r="A82" s="315"/>
      <c r="B82" s="436"/>
      <c r="C82" s="155"/>
      <c r="D82" s="120" t="s">
        <v>2</v>
      </c>
      <c r="E82" s="154"/>
      <c r="F82" s="83"/>
      <c r="G82" s="120" t="s">
        <v>33</v>
      </c>
      <c r="H82" s="79">
        <f t="shared" si="2"/>
        <v>0</v>
      </c>
      <c r="I82" s="79"/>
      <c r="J82" s="79"/>
      <c r="K82" s="79"/>
      <c r="L82" s="79"/>
      <c r="M82" s="130">
        <v>45293</v>
      </c>
      <c r="N82" s="130">
        <v>45657</v>
      </c>
      <c r="O82" s="432"/>
      <c r="P82" s="432"/>
      <c r="Q82" s="434"/>
    </row>
    <row r="83" spans="1:17" ht="15.75" customHeight="1">
      <c r="A83" s="315" t="s">
        <v>139</v>
      </c>
      <c r="B83" s="435" t="s">
        <v>381</v>
      </c>
      <c r="C83" s="152" t="s">
        <v>140</v>
      </c>
      <c r="D83" s="120" t="s">
        <v>3</v>
      </c>
      <c r="E83" s="154" t="s">
        <v>317</v>
      </c>
      <c r="F83" s="83">
        <v>6</v>
      </c>
      <c r="G83" s="120" t="s">
        <v>3</v>
      </c>
      <c r="H83" s="79">
        <f t="shared" si="2"/>
        <v>1220204823</v>
      </c>
      <c r="I83" s="79"/>
      <c r="J83" s="79"/>
      <c r="K83" s="79">
        <v>1220204823</v>
      </c>
      <c r="L83" s="79"/>
      <c r="M83" s="130">
        <v>45293</v>
      </c>
      <c r="N83" s="130">
        <v>45657</v>
      </c>
      <c r="O83" s="432">
        <f t="shared" si="21"/>
        <v>0.16666666666666666</v>
      </c>
      <c r="P83" s="432">
        <f t="shared" si="22"/>
        <v>0.77072167743759201</v>
      </c>
      <c r="Q83" s="434">
        <f t="shared" ref="Q83" si="32">+O83*O83/P83</f>
        <v>3.6041256644201547E-2</v>
      </c>
    </row>
    <row r="84" spans="1:17" ht="15.75" customHeight="1">
      <c r="A84" s="315"/>
      <c r="B84" s="436"/>
      <c r="C84" s="152"/>
      <c r="D84" s="120" t="s">
        <v>2</v>
      </c>
      <c r="E84" s="154"/>
      <c r="F84" s="83">
        <v>1</v>
      </c>
      <c r="G84" s="120" t="s">
        <v>33</v>
      </c>
      <c r="H84" s="79">
        <f t="shared" si="2"/>
        <v>940438308</v>
      </c>
      <c r="I84" s="79"/>
      <c r="J84" s="79"/>
      <c r="K84" s="79">
        <v>940438308</v>
      </c>
      <c r="L84" s="79"/>
      <c r="M84" s="130">
        <v>45293</v>
      </c>
      <c r="N84" s="130">
        <v>45657</v>
      </c>
      <c r="O84" s="432"/>
      <c r="P84" s="432"/>
      <c r="Q84" s="434"/>
    </row>
    <row r="85" spans="1:17" ht="15.75" customHeight="1">
      <c r="A85" s="315"/>
      <c r="B85" s="436"/>
      <c r="C85" s="152" t="s">
        <v>141</v>
      </c>
      <c r="D85" s="120" t="s">
        <v>3</v>
      </c>
      <c r="E85" s="154" t="s">
        <v>317</v>
      </c>
      <c r="F85" s="83">
        <v>2</v>
      </c>
      <c r="G85" s="120" t="s">
        <v>3</v>
      </c>
      <c r="H85" s="79">
        <f t="shared" si="2"/>
        <v>559293963</v>
      </c>
      <c r="I85" s="79">
        <f>59640333+232525700</f>
        <v>292166033</v>
      </c>
      <c r="J85" s="79">
        <v>267127930</v>
      </c>
      <c r="K85" s="79"/>
      <c r="L85" s="79"/>
      <c r="M85" s="130">
        <v>45293</v>
      </c>
      <c r="N85" s="130">
        <v>45657</v>
      </c>
      <c r="O85" s="432">
        <f t="shared" si="21"/>
        <v>1</v>
      </c>
      <c r="P85" s="432">
        <f t="shared" si="22"/>
        <v>0.66218496443881691</v>
      </c>
      <c r="Q85" s="434">
        <f t="shared" ref="Q85" si="33">+O85*O85/P85</f>
        <v>1.5101520778978601</v>
      </c>
    </row>
    <row r="86" spans="1:17" ht="15.75" customHeight="1">
      <c r="A86" s="315"/>
      <c r="B86" s="436"/>
      <c r="C86" s="152"/>
      <c r="D86" s="120" t="s">
        <v>2</v>
      </c>
      <c r="E86" s="154"/>
      <c r="F86" s="83">
        <v>2</v>
      </c>
      <c r="G86" s="120" t="s">
        <v>33</v>
      </c>
      <c r="H86" s="79">
        <f t="shared" si="2"/>
        <v>370356053</v>
      </c>
      <c r="I86" s="79">
        <f>21395268+232525700</f>
        <v>253920968</v>
      </c>
      <c r="J86" s="79">
        <v>116435085</v>
      </c>
      <c r="K86" s="79"/>
      <c r="L86" s="79"/>
      <c r="M86" s="130">
        <v>45293</v>
      </c>
      <c r="N86" s="130">
        <v>45657</v>
      </c>
      <c r="O86" s="432"/>
      <c r="P86" s="432"/>
      <c r="Q86" s="434"/>
    </row>
    <row r="87" spans="1:17" ht="15.75" hidden="1" customHeight="1" thickBot="1">
      <c r="A87" s="315"/>
      <c r="B87" s="436"/>
      <c r="C87" s="155" t="s">
        <v>142</v>
      </c>
      <c r="D87" s="120" t="s">
        <v>3</v>
      </c>
      <c r="E87" s="154" t="s">
        <v>317</v>
      </c>
      <c r="F87" s="83"/>
      <c r="G87" s="120" t="s">
        <v>3</v>
      </c>
      <c r="H87" s="79">
        <f t="shared" si="2"/>
        <v>0</v>
      </c>
      <c r="I87" s="79"/>
      <c r="J87" s="79"/>
      <c r="K87" s="79"/>
      <c r="L87" s="79"/>
      <c r="M87" s="130">
        <v>45293</v>
      </c>
      <c r="N87" s="130">
        <v>45657</v>
      </c>
      <c r="O87" s="432" t="e">
        <f t="shared" si="21"/>
        <v>#DIV/0!</v>
      </c>
      <c r="P87" s="432" t="e">
        <f t="shared" si="22"/>
        <v>#DIV/0!</v>
      </c>
      <c r="Q87" s="433">
        <v>0</v>
      </c>
    </row>
    <row r="88" spans="1:17" ht="15.75" hidden="1" customHeight="1">
      <c r="A88" s="315"/>
      <c r="B88" s="436"/>
      <c r="C88" s="155"/>
      <c r="D88" s="120" t="s">
        <v>2</v>
      </c>
      <c r="E88" s="154"/>
      <c r="F88" s="83"/>
      <c r="G88" s="120" t="s">
        <v>33</v>
      </c>
      <c r="H88" s="79">
        <f t="shared" si="2"/>
        <v>0</v>
      </c>
      <c r="I88" s="79"/>
      <c r="J88" s="79"/>
      <c r="K88" s="79"/>
      <c r="L88" s="79"/>
      <c r="M88" s="130">
        <v>45293</v>
      </c>
      <c r="N88" s="130">
        <v>45657</v>
      </c>
      <c r="O88" s="432"/>
      <c r="P88" s="432"/>
      <c r="Q88" s="433"/>
    </row>
    <row r="89" spans="1:17" ht="15.75" hidden="1" customHeight="1">
      <c r="A89" s="315"/>
      <c r="B89" s="436"/>
      <c r="C89" s="155" t="s">
        <v>143</v>
      </c>
      <c r="D89" s="120" t="s">
        <v>3</v>
      </c>
      <c r="E89" s="154" t="s">
        <v>317</v>
      </c>
      <c r="F89" s="83"/>
      <c r="G89" s="120" t="s">
        <v>3</v>
      </c>
      <c r="H89" s="79">
        <f t="shared" si="2"/>
        <v>0</v>
      </c>
      <c r="I89" s="79"/>
      <c r="J89" s="79"/>
      <c r="K89" s="79"/>
      <c r="L89" s="79"/>
      <c r="M89" s="130">
        <v>45293</v>
      </c>
      <c r="N89" s="130">
        <v>45657</v>
      </c>
      <c r="O89" s="432" t="e">
        <f t="shared" si="21"/>
        <v>#DIV/0!</v>
      </c>
      <c r="P89" s="432" t="e">
        <f t="shared" si="22"/>
        <v>#DIV/0!</v>
      </c>
      <c r="Q89" s="433">
        <v>0</v>
      </c>
    </row>
    <row r="90" spans="1:17" ht="15.75" hidden="1" customHeight="1">
      <c r="A90" s="315"/>
      <c r="B90" s="436"/>
      <c r="C90" s="155"/>
      <c r="D90" s="120" t="s">
        <v>2</v>
      </c>
      <c r="E90" s="154"/>
      <c r="F90" s="83"/>
      <c r="G90" s="120" t="s">
        <v>33</v>
      </c>
      <c r="H90" s="79">
        <f t="shared" si="2"/>
        <v>0</v>
      </c>
      <c r="I90" s="79"/>
      <c r="J90" s="79"/>
      <c r="K90" s="79"/>
      <c r="L90" s="79"/>
      <c r="M90" s="130">
        <v>45293</v>
      </c>
      <c r="N90" s="130">
        <v>45657</v>
      </c>
      <c r="O90" s="432"/>
      <c r="P90" s="432"/>
      <c r="Q90" s="433"/>
    </row>
    <row r="91" spans="1:17" ht="15.75" hidden="1" customHeight="1">
      <c r="A91" s="315"/>
      <c r="B91" s="436"/>
      <c r="C91" s="155" t="s">
        <v>144</v>
      </c>
      <c r="D91" s="120" t="s">
        <v>3</v>
      </c>
      <c r="E91" s="154" t="s">
        <v>317</v>
      </c>
      <c r="F91" s="83"/>
      <c r="G91" s="120" t="s">
        <v>3</v>
      </c>
      <c r="H91" s="79">
        <f t="shared" si="2"/>
        <v>0</v>
      </c>
      <c r="I91" s="79"/>
      <c r="J91" s="79"/>
      <c r="K91" s="79"/>
      <c r="L91" s="79"/>
      <c r="M91" s="130">
        <v>45293</v>
      </c>
      <c r="N91" s="130">
        <v>45657</v>
      </c>
      <c r="O91" s="432" t="e">
        <f t="shared" si="21"/>
        <v>#DIV/0!</v>
      </c>
      <c r="P91" s="432" t="e">
        <f t="shared" si="22"/>
        <v>#DIV/0!</v>
      </c>
      <c r="Q91" s="433">
        <v>0</v>
      </c>
    </row>
    <row r="92" spans="1:17" ht="15.75" hidden="1" customHeight="1">
      <c r="A92" s="315"/>
      <c r="B92" s="436"/>
      <c r="C92" s="155"/>
      <c r="D92" s="120" t="s">
        <v>2</v>
      </c>
      <c r="E92" s="154"/>
      <c r="F92" s="83"/>
      <c r="G92" s="120" t="s">
        <v>33</v>
      </c>
      <c r="H92" s="79">
        <f t="shared" si="2"/>
        <v>0</v>
      </c>
      <c r="I92" s="79"/>
      <c r="J92" s="79"/>
      <c r="K92" s="79"/>
      <c r="L92" s="79"/>
      <c r="M92" s="130">
        <v>45293</v>
      </c>
      <c r="N92" s="130">
        <v>45657</v>
      </c>
      <c r="O92" s="432"/>
      <c r="P92" s="432"/>
      <c r="Q92" s="433"/>
    </row>
    <row r="93" spans="1:17" ht="15.75" hidden="1" customHeight="1">
      <c r="A93" s="315"/>
      <c r="B93" s="436"/>
      <c r="C93" s="152" t="s">
        <v>151</v>
      </c>
      <c r="D93" s="120" t="s">
        <v>3</v>
      </c>
      <c r="E93" s="154" t="s">
        <v>317</v>
      </c>
      <c r="F93" s="83"/>
      <c r="G93" s="120" t="s">
        <v>3</v>
      </c>
      <c r="H93" s="79">
        <f t="shared" si="2"/>
        <v>0</v>
      </c>
      <c r="I93" s="79"/>
      <c r="J93" s="79"/>
      <c r="K93" s="79"/>
      <c r="L93" s="79"/>
      <c r="M93" s="130">
        <v>45293</v>
      </c>
      <c r="N93" s="130">
        <v>45657</v>
      </c>
      <c r="O93" s="432" t="e">
        <f t="shared" si="21"/>
        <v>#DIV/0!</v>
      </c>
      <c r="P93" s="432" t="e">
        <f t="shared" si="22"/>
        <v>#DIV/0!</v>
      </c>
      <c r="Q93" s="433">
        <v>0</v>
      </c>
    </row>
    <row r="94" spans="1:17" ht="15.75" hidden="1" customHeight="1">
      <c r="A94" s="315"/>
      <c r="B94" s="436"/>
      <c r="C94" s="152"/>
      <c r="D94" s="120" t="s">
        <v>2</v>
      </c>
      <c r="E94" s="154"/>
      <c r="F94" s="83"/>
      <c r="G94" s="120" t="s">
        <v>33</v>
      </c>
      <c r="H94" s="79">
        <f t="shared" ref="H94" si="34">+I94+J94+K94+L94</f>
        <v>0</v>
      </c>
      <c r="I94" s="79"/>
      <c r="J94" s="79"/>
      <c r="K94" s="79"/>
      <c r="L94" s="79"/>
      <c r="M94" s="130">
        <v>45293</v>
      </c>
      <c r="N94" s="130">
        <v>45657</v>
      </c>
      <c r="O94" s="432"/>
      <c r="P94" s="432"/>
      <c r="Q94" s="433"/>
    </row>
    <row r="95" spans="1:17" ht="15.75" hidden="1" customHeight="1">
      <c r="A95" s="315"/>
      <c r="B95" s="436"/>
      <c r="C95" s="155" t="s">
        <v>145</v>
      </c>
      <c r="D95" s="120" t="s">
        <v>3</v>
      </c>
      <c r="E95" s="118"/>
      <c r="F95" s="118"/>
      <c r="G95" s="120" t="s">
        <v>3</v>
      </c>
      <c r="H95" s="96"/>
      <c r="I95" s="66"/>
      <c r="J95" s="66"/>
      <c r="K95" s="97"/>
      <c r="L95" s="66"/>
      <c r="M95" s="66"/>
      <c r="N95" s="67"/>
      <c r="O95" s="123"/>
      <c r="P95" s="123"/>
      <c r="Q95" s="108"/>
    </row>
    <row r="96" spans="1:17" ht="15.75" hidden="1" customHeight="1">
      <c r="A96" s="315"/>
      <c r="B96" s="436"/>
      <c r="C96" s="155"/>
      <c r="D96" s="120" t="s">
        <v>2</v>
      </c>
      <c r="E96" s="118"/>
      <c r="F96" s="118"/>
      <c r="G96" s="120" t="s">
        <v>33</v>
      </c>
      <c r="H96" s="96"/>
      <c r="I96" s="66"/>
      <c r="J96" s="66"/>
      <c r="K96" s="97"/>
      <c r="L96" s="66"/>
      <c r="M96" s="66"/>
      <c r="N96" s="67"/>
      <c r="O96" s="123"/>
      <c r="P96" s="123"/>
      <c r="Q96" s="108"/>
    </row>
    <row r="97" spans="1:18" ht="15.75" hidden="1" customHeight="1">
      <c r="A97" s="315"/>
      <c r="B97" s="436"/>
      <c r="C97" s="155" t="s">
        <v>146</v>
      </c>
      <c r="D97" s="120" t="s">
        <v>3</v>
      </c>
      <c r="E97" s="118"/>
      <c r="F97" s="118"/>
      <c r="G97" s="120" t="s">
        <v>3</v>
      </c>
      <c r="H97" s="96"/>
      <c r="I97" s="66"/>
      <c r="J97" s="66"/>
      <c r="K97" s="97"/>
      <c r="L97" s="66"/>
      <c r="M97" s="66"/>
      <c r="N97" s="67"/>
      <c r="O97" s="123"/>
      <c r="P97" s="123"/>
      <c r="Q97" s="108"/>
    </row>
    <row r="98" spans="1:18" ht="15.75" hidden="1" customHeight="1">
      <c r="A98" s="315"/>
      <c r="B98" s="436"/>
      <c r="C98" s="155"/>
      <c r="D98" s="120" t="s">
        <v>2</v>
      </c>
      <c r="E98" s="118"/>
      <c r="F98" s="118"/>
      <c r="G98" s="120" t="s">
        <v>33</v>
      </c>
      <c r="H98" s="96"/>
      <c r="I98" s="66"/>
      <c r="J98" s="66"/>
      <c r="K98" s="97"/>
      <c r="L98" s="66"/>
      <c r="M98" s="66"/>
      <c r="N98" s="67"/>
      <c r="O98" s="123"/>
      <c r="P98" s="123"/>
      <c r="Q98" s="108"/>
    </row>
    <row r="99" spans="1:18" ht="15.75" hidden="1" customHeight="1">
      <c r="A99" s="315"/>
      <c r="B99" s="436"/>
      <c r="C99" s="155" t="s">
        <v>147</v>
      </c>
      <c r="D99" s="120" t="s">
        <v>3</v>
      </c>
      <c r="E99" s="118"/>
      <c r="F99" s="118"/>
      <c r="G99" s="120" t="s">
        <v>3</v>
      </c>
      <c r="H99" s="96"/>
      <c r="I99" s="66"/>
      <c r="J99" s="66"/>
      <c r="K99" s="97"/>
      <c r="L99" s="99"/>
      <c r="M99" s="150"/>
      <c r="N99" s="150"/>
      <c r="O99" s="271"/>
      <c r="P99" s="271"/>
      <c r="Q99" s="175"/>
    </row>
    <row r="100" spans="1:18" ht="15.75" hidden="1" customHeight="1">
      <c r="A100" s="315"/>
      <c r="B100" s="436"/>
      <c r="C100" s="155"/>
      <c r="D100" s="120" t="s">
        <v>2</v>
      </c>
      <c r="E100" s="118"/>
      <c r="F100" s="118"/>
      <c r="G100" s="120" t="s">
        <v>33</v>
      </c>
      <c r="H100" s="96"/>
      <c r="I100" s="66"/>
      <c r="J100" s="66"/>
      <c r="K100" s="97"/>
      <c r="L100" s="66"/>
      <c r="M100" s="66"/>
      <c r="N100" s="67"/>
      <c r="O100" s="271"/>
      <c r="P100" s="271"/>
      <c r="Q100" s="175"/>
    </row>
    <row r="101" spans="1:18" ht="15.75" customHeight="1">
      <c r="B101" s="175"/>
      <c r="C101" s="269" t="s">
        <v>7</v>
      </c>
      <c r="D101" s="120" t="s">
        <v>3</v>
      </c>
      <c r="E101" s="157"/>
      <c r="F101" s="118"/>
      <c r="G101" s="120" t="s">
        <v>3</v>
      </c>
      <c r="H101" s="79">
        <f t="shared" ref="H101:L102" si="35">+H29+H31+H65+H67+H75+H83+H85+H93+H49</f>
        <v>19990254894</v>
      </c>
      <c r="I101" s="79">
        <f t="shared" si="35"/>
        <v>8318235213</v>
      </c>
      <c r="J101" s="79">
        <f t="shared" si="35"/>
        <v>4559014043</v>
      </c>
      <c r="K101" s="79">
        <f t="shared" si="35"/>
        <v>1220204823</v>
      </c>
      <c r="L101" s="79">
        <f t="shared" si="35"/>
        <v>5892800815</v>
      </c>
      <c r="M101" s="66"/>
      <c r="N101" s="67"/>
      <c r="O101" s="271"/>
      <c r="P101" s="271"/>
      <c r="Q101" s="175"/>
    </row>
    <row r="102" spans="1:18" ht="15.75" customHeight="1">
      <c r="B102" s="175"/>
      <c r="C102" s="269"/>
      <c r="D102" s="120" t="s">
        <v>2</v>
      </c>
      <c r="E102" s="158"/>
      <c r="F102" s="118"/>
      <c r="G102" s="120" t="s">
        <v>33</v>
      </c>
      <c r="H102" s="79">
        <f t="shared" si="35"/>
        <v>16899699837</v>
      </c>
      <c r="I102" s="79">
        <f t="shared" si="35"/>
        <v>7934930500</v>
      </c>
      <c r="J102" s="79">
        <f t="shared" si="35"/>
        <v>2299236437</v>
      </c>
      <c r="K102" s="79">
        <f t="shared" si="35"/>
        <v>940438308</v>
      </c>
      <c r="L102" s="79">
        <f t="shared" si="35"/>
        <v>5725094592</v>
      </c>
      <c r="M102" s="66"/>
      <c r="N102" s="67"/>
      <c r="O102" s="271"/>
      <c r="P102" s="271"/>
      <c r="Q102" s="175"/>
    </row>
    <row r="103" spans="1:18">
      <c r="D103" s="41"/>
      <c r="H103" s="42"/>
      <c r="I103" s="43"/>
      <c r="J103" s="13"/>
      <c r="K103" s="13"/>
      <c r="L103" s="13"/>
      <c r="M103" s="44"/>
      <c r="N103" s="44"/>
      <c r="O103" s="43"/>
      <c r="P103" s="45"/>
      <c r="Q103" s="46"/>
      <c r="R103" s="45"/>
    </row>
    <row r="104" spans="1:18" ht="15">
      <c r="B104" s="272" t="s">
        <v>34</v>
      </c>
      <c r="C104" s="272"/>
      <c r="D104" s="272" t="s">
        <v>6</v>
      </c>
      <c r="E104" s="272"/>
      <c r="F104" s="272"/>
      <c r="G104" s="272"/>
      <c r="H104" s="272"/>
      <c r="I104" s="272"/>
      <c r="J104" s="101" t="s">
        <v>36</v>
      </c>
      <c r="K104" s="272" t="s">
        <v>37</v>
      </c>
      <c r="L104" s="272"/>
      <c r="M104" s="274" t="s">
        <v>5</v>
      </c>
      <c r="N104" s="275"/>
      <c r="O104" s="275"/>
      <c r="P104" s="275"/>
      <c r="Q104" s="275"/>
    </row>
    <row r="105" spans="1:18" ht="26.25" customHeight="1">
      <c r="B105" s="287" t="s">
        <v>333</v>
      </c>
      <c r="C105" s="416"/>
      <c r="D105" s="437" t="s">
        <v>382</v>
      </c>
      <c r="E105" s="438"/>
      <c r="F105" s="438"/>
      <c r="G105" s="438"/>
      <c r="H105" s="438"/>
      <c r="I105" s="439"/>
      <c r="J105" s="157" t="s">
        <v>27</v>
      </c>
      <c r="K105" s="223" t="s">
        <v>3</v>
      </c>
      <c r="L105" s="446">
        <v>260</v>
      </c>
      <c r="M105" s="217" t="s">
        <v>365</v>
      </c>
      <c r="N105" s="217"/>
      <c r="O105" s="217"/>
      <c r="P105" s="217"/>
      <c r="Q105" s="217"/>
    </row>
    <row r="106" spans="1:18" ht="18" customHeight="1">
      <c r="B106" s="417"/>
      <c r="C106" s="418"/>
      <c r="D106" s="440"/>
      <c r="E106" s="441"/>
      <c r="F106" s="441"/>
      <c r="G106" s="441"/>
      <c r="H106" s="441"/>
      <c r="I106" s="442"/>
      <c r="J106" s="161"/>
      <c r="K106" s="224"/>
      <c r="L106" s="447"/>
      <c r="M106" s="217"/>
      <c r="N106" s="217"/>
      <c r="O106" s="217"/>
      <c r="P106" s="217"/>
      <c r="Q106" s="217"/>
    </row>
    <row r="107" spans="1:18" ht="18.75" customHeight="1">
      <c r="B107" s="417"/>
      <c r="C107" s="418"/>
      <c r="D107" s="440"/>
      <c r="E107" s="441"/>
      <c r="F107" s="441"/>
      <c r="G107" s="441"/>
      <c r="H107" s="441"/>
      <c r="I107" s="442"/>
      <c r="J107" s="161"/>
      <c r="K107" s="347"/>
      <c r="L107" s="448"/>
      <c r="M107" s="286" t="s">
        <v>4</v>
      </c>
      <c r="N107" s="286"/>
      <c r="O107" s="286"/>
      <c r="P107" s="286"/>
      <c r="Q107" s="286"/>
    </row>
    <row r="108" spans="1:18" ht="14.25" customHeight="1">
      <c r="B108" s="417"/>
      <c r="C108" s="418"/>
      <c r="D108" s="440"/>
      <c r="E108" s="441"/>
      <c r="F108" s="441"/>
      <c r="G108" s="441"/>
      <c r="H108" s="441"/>
      <c r="I108" s="442"/>
      <c r="J108" s="161"/>
      <c r="K108" s="223" t="s">
        <v>2</v>
      </c>
      <c r="L108" s="449"/>
      <c r="M108" s="286"/>
      <c r="N108" s="286"/>
      <c r="O108" s="286"/>
      <c r="P108" s="286"/>
      <c r="Q108" s="286"/>
    </row>
    <row r="109" spans="1:18">
      <c r="B109" s="417"/>
      <c r="C109" s="418"/>
      <c r="D109" s="440"/>
      <c r="E109" s="441"/>
      <c r="F109" s="441"/>
      <c r="G109" s="441"/>
      <c r="H109" s="441"/>
      <c r="I109" s="442"/>
      <c r="J109" s="161"/>
      <c r="K109" s="224"/>
      <c r="L109" s="450"/>
      <c r="M109" s="217" t="s">
        <v>366</v>
      </c>
      <c r="N109" s="217"/>
      <c r="O109" s="217"/>
      <c r="P109" s="217"/>
      <c r="Q109" s="217"/>
    </row>
    <row r="110" spans="1:18">
      <c r="B110" s="419"/>
      <c r="C110" s="420"/>
      <c r="D110" s="443"/>
      <c r="E110" s="444"/>
      <c r="F110" s="444"/>
      <c r="G110" s="444"/>
      <c r="H110" s="444"/>
      <c r="I110" s="445"/>
      <c r="J110" s="158"/>
      <c r="K110" s="347"/>
      <c r="L110" s="451"/>
      <c r="M110" s="217"/>
      <c r="N110" s="217"/>
      <c r="O110" s="217"/>
      <c r="P110" s="217"/>
      <c r="Q110" s="217"/>
    </row>
    <row r="111" spans="1:18" ht="15" customHeight="1">
      <c r="B111" s="280" t="s">
        <v>1</v>
      </c>
      <c r="C111" s="281"/>
      <c r="D111" s="281"/>
      <c r="E111" s="281"/>
      <c r="F111" s="281"/>
      <c r="G111" s="281"/>
      <c r="H111" s="281"/>
      <c r="I111" s="281"/>
      <c r="J111" s="281"/>
      <c r="K111" s="281"/>
      <c r="L111" s="282"/>
      <c r="M111" s="286" t="s">
        <v>0</v>
      </c>
      <c r="N111" s="286"/>
      <c r="O111" s="286"/>
      <c r="P111" s="286"/>
      <c r="Q111" s="286"/>
    </row>
    <row r="112" spans="1:18" ht="29.25" customHeight="1">
      <c r="B112" s="283"/>
      <c r="C112" s="284"/>
      <c r="D112" s="284"/>
      <c r="E112" s="284"/>
      <c r="F112" s="284"/>
      <c r="G112" s="284"/>
      <c r="H112" s="284"/>
      <c r="I112" s="284"/>
      <c r="J112" s="284"/>
      <c r="K112" s="284"/>
      <c r="L112" s="285"/>
      <c r="M112" s="286"/>
      <c r="N112" s="286"/>
      <c r="O112" s="286"/>
      <c r="P112" s="286"/>
      <c r="Q112" s="286"/>
    </row>
    <row r="113" spans="18:43">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row>
    <row r="114" spans="18:43">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row>
    <row r="115" spans="18:43">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1"/>
      <c r="AP115" s="51"/>
      <c r="AQ115" s="51"/>
    </row>
    <row r="116" spans="18:43">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row>
    <row r="117" spans="18:43">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row>
    <row r="118" spans="18:43">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row>
    <row r="119" spans="18:43">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row>
    <row r="120" spans="18:43">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c r="AP120" s="51"/>
      <c r="AQ120" s="51"/>
    </row>
    <row r="121" spans="18:43">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row>
    <row r="122" spans="18:43">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row>
    <row r="123" spans="18:43">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c r="AP123" s="51"/>
      <c r="AQ123" s="51"/>
    </row>
    <row r="124" spans="18:43">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c r="AP124" s="51"/>
      <c r="AQ124" s="51"/>
    </row>
    <row r="125" spans="18:43">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row>
    <row r="126" spans="18:43">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row>
    <row r="127" spans="18:43">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row>
    <row r="128" spans="18:43">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row>
    <row r="129" spans="18:43">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row>
  </sheetData>
  <mergeCells count="243">
    <mergeCell ref="B111:L112"/>
    <mergeCell ref="M111:Q112"/>
    <mergeCell ref="Q67:Q68"/>
    <mergeCell ref="C99:C100"/>
    <mergeCell ref="O99:O100"/>
    <mergeCell ref="P99:P100"/>
    <mergeCell ref="Q99:Q100"/>
    <mergeCell ref="B105:C110"/>
    <mergeCell ref="D105:I110"/>
    <mergeCell ref="J105:J110"/>
    <mergeCell ref="K105:K107"/>
    <mergeCell ref="L105:L107"/>
    <mergeCell ref="K108:K110"/>
    <mergeCell ref="L108:L110"/>
    <mergeCell ref="M107:Q108"/>
    <mergeCell ref="M109:Q110"/>
    <mergeCell ref="B104:C104"/>
    <mergeCell ref="D104:I104"/>
    <mergeCell ref="K104:L104"/>
    <mergeCell ref="M104:Q104"/>
    <mergeCell ref="M105:Q106"/>
    <mergeCell ref="B101:B102"/>
    <mergeCell ref="C101:C102"/>
    <mergeCell ref="E101:E102"/>
    <mergeCell ref="Q29:Q30"/>
    <mergeCell ref="B14:C14"/>
    <mergeCell ref="D14:I14"/>
    <mergeCell ref="B12:C12"/>
    <mergeCell ref="D12:I12"/>
    <mergeCell ref="B13:C13"/>
    <mergeCell ref="D13:I13"/>
    <mergeCell ref="O101:O102"/>
    <mergeCell ref="P101:P102"/>
    <mergeCell ref="Q101:Q102"/>
    <mergeCell ref="M11:Q25"/>
    <mergeCell ref="M26:N27"/>
    <mergeCell ref="O26:Q26"/>
    <mergeCell ref="P35:P36"/>
    <mergeCell ref="C29:C30"/>
    <mergeCell ref="E29:E30"/>
    <mergeCell ref="O29:O30"/>
    <mergeCell ref="P29:P30"/>
    <mergeCell ref="B26:B28"/>
    <mergeCell ref="C26:C28"/>
    <mergeCell ref="D26:D28"/>
    <mergeCell ref="E26:E28"/>
    <mergeCell ref="C33:C34"/>
    <mergeCell ref="E33:E34"/>
    <mergeCell ref="O67:O68"/>
    <mergeCell ref="P67:P68"/>
    <mergeCell ref="C31:C32"/>
    <mergeCell ref="E31:E32"/>
    <mergeCell ref="O31:O32"/>
    <mergeCell ref="P31:P32"/>
    <mergeCell ref="Q31:Q32"/>
    <mergeCell ref="Q33:Q34"/>
    <mergeCell ref="Q35:Q36"/>
    <mergeCell ref="C65:C66"/>
    <mergeCell ref="E65:E66"/>
    <mergeCell ref="O65:O66"/>
    <mergeCell ref="P65:P66"/>
    <mergeCell ref="Q65:Q66"/>
    <mergeCell ref="O33:O34"/>
    <mergeCell ref="P33:P34"/>
    <mergeCell ref="C35:C36"/>
    <mergeCell ref="E35:E36"/>
    <mergeCell ref="O35:O36"/>
    <mergeCell ref="E37:E38"/>
    <mergeCell ref="O37:O38"/>
    <mergeCell ref="P37:P38"/>
    <mergeCell ref="Q37:Q38"/>
    <mergeCell ref="C39:C40"/>
    <mergeCell ref="O27:O28"/>
    <mergeCell ref="P27:P28"/>
    <mergeCell ref="Q27:Q28"/>
    <mergeCell ref="F20:I20"/>
    <mergeCell ref="F21:I21"/>
    <mergeCell ref="F22:I22"/>
    <mergeCell ref="F23:I23"/>
    <mergeCell ref="F24:I24"/>
    <mergeCell ref="F25:I25"/>
    <mergeCell ref="F26:F28"/>
    <mergeCell ref="G26:G28"/>
    <mergeCell ref="H26:H28"/>
    <mergeCell ref="I26:L27"/>
    <mergeCell ref="D7:Q7"/>
    <mergeCell ref="D8:Q8"/>
    <mergeCell ref="B9:C9"/>
    <mergeCell ref="D9:I9"/>
    <mergeCell ref="J9:L25"/>
    <mergeCell ref="M9:Q9"/>
    <mergeCell ref="B15:C15"/>
    <mergeCell ref="D15:I15"/>
    <mergeCell ref="B16:B25"/>
    <mergeCell ref="D16:E25"/>
    <mergeCell ref="F16:I16"/>
    <mergeCell ref="F17:I17"/>
    <mergeCell ref="F18:I18"/>
    <mergeCell ref="F19:I19"/>
    <mergeCell ref="B10:C10"/>
    <mergeCell ref="D10:I10"/>
    <mergeCell ref="N10:P10"/>
    <mergeCell ref="B11:C11"/>
    <mergeCell ref="D11:I11"/>
    <mergeCell ref="B2:C5"/>
    <mergeCell ref="D2:K3"/>
    <mergeCell ref="L2:O2"/>
    <mergeCell ref="P2:Q5"/>
    <mergeCell ref="L3:O3"/>
    <mergeCell ref="D4:K5"/>
    <mergeCell ref="L4:O4"/>
    <mergeCell ref="L5:O5"/>
    <mergeCell ref="C6:Q6"/>
    <mergeCell ref="O39:O40"/>
    <mergeCell ref="P39:P40"/>
    <mergeCell ref="Q39:Q40"/>
    <mergeCell ref="O41:O42"/>
    <mergeCell ref="P41:P42"/>
    <mergeCell ref="Q41:Q42"/>
    <mergeCell ref="C43:C44"/>
    <mergeCell ref="O43:O44"/>
    <mergeCell ref="P43:P44"/>
    <mergeCell ref="Q43:Q44"/>
    <mergeCell ref="O45:O46"/>
    <mergeCell ref="P45:P46"/>
    <mergeCell ref="Q45:Q46"/>
    <mergeCell ref="C45:C46"/>
    <mergeCell ref="Q53:Q54"/>
    <mergeCell ref="C55:C56"/>
    <mergeCell ref="O55:O56"/>
    <mergeCell ref="P55:P56"/>
    <mergeCell ref="Q55:Q56"/>
    <mergeCell ref="C47:C48"/>
    <mergeCell ref="E47:E48"/>
    <mergeCell ref="O47:O48"/>
    <mergeCell ref="P47:P48"/>
    <mergeCell ref="Q47:Q48"/>
    <mergeCell ref="O49:O50"/>
    <mergeCell ref="P49:P50"/>
    <mergeCell ref="Q49:Q50"/>
    <mergeCell ref="C53:C54"/>
    <mergeCell ref="C49:C50"/>
    <mergeCell ref="C59:C60"/>
    <mergeCell ref="O59:O60"/>
    <mergeCell ref="P59:P60"/>
    <mergeCell ref="Q59:Q60"/>
    <mergeCell ref="O61:O62"/>
    <mergeCell ref="P61:P62"/>
    <mergeCell ref="Q61:Q62"/>
    <mergeCell ref="C61:C62"/>
    <mergeCell ref="C57:C58"/>
    <mergeCell ref="Q63:Q64"/>
    <mergeCell ref="A29:A46"/>
    <mergeCell ref="A47:A64"/>
    <mergeCell ref="B47:B64"/>
    <mergeCell ref="C69:C70"/>
    <mergeCell ref="C71:C72"/>
    <mergeCell ref="B29:B46"/>
    <mergeCell ref="C41:C42"/>
    <mergeCell ref="C37:C38"/>
    <mergeCell ref="O69:O70"/>
    <mergeCell ref="P69:P70"/>
    <mergeCell ref="Q69:Q70"/>
    <mergeCell ref="O71:O72"/>
    <mergeCell ref="P71:P72"/>
    <mergeCell ref="Q71:Q72"/>
    <mergeCell ref="O57:O58"/>
    <mergeCell ref="P57:P58"/>
    <mergeCell ref="Q57:Q58"/>
    <mergeCell ref="C51:C52"/>
    <mergeCell ref="O51:O52"/>
    <mergeCell ref="P51:P52"/>
    <mergeCell ref="Q51:Q52"/>
    <mergeCell ref="O53:O54"/>
    <mergeCell ref="P53:P54"/>
    <mergeCell ref="C67:C68"/>
    <mergeCell ref="C63:C64"/>
    <mergeCell ref="O63:O64"/>
    <mergeCell ref="P63:P64"/>
    <mergeCell ref="E83:E84"/>
    <mergeCell ref="C81:C82"/>
    <mergeCell ref="C97:C98"/>
    <mergeCell ref="B65:B82"/>
    <mergeCell ref="A65:A82"/>
    <mergeCell ref="C83:C84"/>
    <mergeCell ref="C85:C86"/>
    <mergeCell ref="C87:C88"/>
    <mergeCell ref="C89:C90"/>
    <mergeCell ref="C91:C92"/>
    <mergeCell ref="C93:C94"/>
    <mergeCell ref="C95:C96"/>
    <mergeCell ref="B83:B100"/>
    <mergeCell ref="A83:A100"/>
    <mergeCell ref="C73:C74"/>
    <mergeCell ref="C75:C76"/>
    <mergeCell ref="C77:C78"/>
    <mergeCell ref="C79:C80"/>
    <mergeCell ref="O73:O74"/>
    <mergeCell ref="P73:P74"/>
    <mergeCell ref="Q73:Q74"/>
    <mergeCell ref="O75:O76"/>
    <mergeCell ref="P75:P76"/>
    <mergeCell ref="Q75:Q76"/>
    <mergeCell ref="O77:O78"/>
    <mergeCell ref="P77:P78"/>
    <mergeCell ref="Q77:Q78"/>
    <mergeCell ref="Q87:Q88"/>
    <mergeCell ref="O89:O90"/>
    <mergeCell ref="P89:P90"/>
    <mergeCell ref="Q89:Q90"/>
    <mergeCell ref="O79:O80"/>
    <mergeCell ref="P79:P80"/>
    <mergeCell ref="Q79:Q80"/>
    <mergeCell ref="O81:O82"/>
    <mergeCell ref="P81:P82"/>
    <mergeCell ref="Q81:Q82"/>
    <mergeCell ref="O83:O84"/>
    <mergeCell ref="P83:P84"/>
    <mergeCell ref="Q83:Q84"/>
    <mergeCell ref="O91:O92"/>
    <mergeCell ref="P91:P92"/>
    <mergeCell ref="Q91:Q92"/>
    <mergeCell ref="O93:O94"/>
    <mergeCell ref="P93:P94"/>
    <mergeCell ref="Q93:Q94"/>
    <mergeCell ref="E67:E68"/>
    <mergeCell ref="E69:E70"/>
    <mergeCell ref="E71:E72"/>
    <mergeCell ref="E73:E74"/>
    <mergeCell ref="E75:E76"/>
    <mergeCell ref="E77:E78"/>
    <mergeCell ref="E79:E80"/>
    <mergeCell ref="E81:E82"/>
    <mergeCell ref="E85:E86"/>
    <mergeCell ref="E87:E88"/>
    <mergeCell ref="E89:E90"/>
    <mergeCell ref="E91:E92"/>
    <mergeCell ref="E93:E94"/>
    <mergeCell ref="O85:O86"/>
    <mergeCell ref="P85:P86"/>
    <mergeCell ref="Q85:Q86"/>
    <mergeCell ref="O87:O88"/>
    <mergeCell ref="P87:P88"/>
  </mergeCells>
  <pageMargins left="0.35433070866141736" right="0.19685039370078741" top="0.23622047244094491" bottom="0.19685039370078741" header="0.15748031496062992" footer="0"/>
  <pageSetup paperSize="345" scale="43"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A97"/>
  <sheetViews>
    <sheetView zoomScale="80" zoomScaleNormal="80" workbookViewId="0">
      <selection activeCell="O66" sqref="O66"/>
    </sheetView>
  </sheetViews>
  <sheetFormatPr baseColWidth="10" defaultColWidth="12.5703125" defaultRowHeight="14.25"/>
  <cols>
    <col min="1" max="1" width="9.7109375" style="1" customWidth="1"/>
    <col min="2" max="2" width="45.5703125" style="1" customWidth="1"/>
    <col min="3" max="3" width="53.14062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1" customWidth="1"/>
    <col min="11" max="11" width="13.5703125" style="1" customWidth="1"/>
    <col min="12" max="12" width="17.14062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ht="37.5" customHeight="1">
      <c r="B2" s="175"/>
      <c r="C2" s="175"/>
      <c r="D2" s="196" t="s">
        <v>350</v>
      </c>
      <c r="E2" s="197"/>
      <c r="F2" s="197"/>
      <c r="G2" s="197"/>
      <c r="H2" s="197"/>
      <c r="I2" s="197"/>
      <c r="J2" s="197"/>
      <c r="K2" s="198"/>
      <c r="L2" s="193" t="s">
        <v>351</v>
      </c>
      <c r="M2" s="194"/>
      <c r="N2" s="194"/>
      <c r="O2" s="195"/>
      <c r="P2" s="327"/>
      <c r="Q2" s="328"/>
      <c r="R2" s="3"/>
    </row>
    <row r="3" spans="2:28" ht="37.5" customHeight="1">
      <c r="B3" s="175"/>
      <c r="C3" s="175"/>
      <c r="D3" s="181"/>
      <c r="E3" s="182"/>
      <c r="F3" s="182"/>
      <c r="G3" s="182"/>
      <c r="H3" s="182"/>
      <c r="I3" s="182"/>
      <c r="J3" s="182"/>
      <c r="K3" s="183"/>
      <c r="L3" s="193" t="s">
        <v>352</v>
      </c>
      <c r="M3" s="194"/>
      <c r="N3" s="194"/>
      <c r="O3" s="195"/>
      <c r="P3" s="189"/>
      <c r="Q3" s="329"/>
      <c r="R3" s="3"/>
    </row>
    <row r="4" spans="2:28" ht="33.75" customHeight="1">
      <c r="B4" s="175"/>
      <c r="C4" s="175"/>
      <c r="D4" s="196" t="s">
        <v>353</v>
      </c>
      <c r="E4" s="197"/>
      <c r="F4" s="197"/>
      <c r="G4" s="197"/>
      <c r="H4" s="197"/>
      <c r="I4" s="197"/>
      <c r="J4" s="197"/>
      <c r="K4" s="198"/>
      <c r="L4" s="193" t="s">
        <v>354</v>
      </c>
      <c r="M4" s="194"/>
      <c r="N4" s="194"/>
      <c r="O4" s="195"/>
      <c r="P4" s="189"/>
      <c r="Q4" s="329"/>
      <c r="R4" s="3"/>
    </row>
    <row r="5" spans="2:28" ht="38.25" customHeight="1">
      <c r="B5" s="175"/>
      <c r="C5" s="175"/>
      <c r="D5" s="181"/>
      <c r="E5" s="182"/>
      <c r="F5" s="182"/>
      <c r="G5" s="182"/>
      <c r="H5" s="182"/>
      <c r="I5" s="182"/>
      <c r="J5" s="182"/>
      <c r="K5" s="183"/>
      <c r="L5" s="193" t="s">
        <v>355</v>
      </c>
      <c r="M5" s="194"/>
      <c r="N5" s="194"/>
      <c r="O5" s="195"/>
      <c r="P5" s="330"/>
      <c r="Q5" s="331"/>
      <c r="R5" s="3"/>
    </row>
    <row r="6" spans="2:28" ht="23.25" customHeight="1">
      <c r="C6" s="205"/>
      <c r="D6" s="205"/>
      <c r="E6" s="205"/>
      <c r="F6" s="205"/>
      <c r="G6" s="205"/>
      <c r="H6" s="205"/>
      <c r="I6" s="205"/>
      <c r="J6" s="205"/>
      <c r="K6" s="205"/>
      <c r="L6" s="205"/>
      <c r="M6" s="205"/>
      <c r="N6" s="205"/>
      <c r="O6" s="205"/>
      <c r="P6" s="205"/>
      <c r="Q6" s="205"/>
      <c r="R6" s="3"/>
    </row>
    <row r="7" spans="2:28" ht="31.5" customHeight="1">
      <c r="B7" s="4" t="s">
        <v>32</v>
      </c>
      <c r="C7" s="4" t="s">
        <v>39</v>
      </c>
      <c r="D7" s="320" t="s">
        <v>362</v>
      </c>
      <c r="E7" s="320"/>
      <c r="F7" s="320"/>
      <c r="G7" s="320"/>
      <c r="H7" s="320"/>
      <c r="I7" s="320"/>
      <c r="J7" s="320"/>
      <c r="K7" s="320"/>
      <c r="L7" s="320"/>
      <c r="M7" s="320"/>
      <c r="N7" s="320"/>
      <c r="O7" s="320"/>
      <c r="P7" s="320"/>
      <c r="Q7" s="320"/>
      <c r="R7" s="3"/>
    </row>
    <row r="8" spans="2:28" s="5" customFormat="1" ht="36" customHeight="1">
      <c r="B8" s="110" t="s">
        <v>26</v>
      </c>
      <c r="C8" s="110" t="s">
        <v>59</v>
      </c>
      <c r="D8" s="208" t="s">
        <v>363</v>
      </c>
      <c r="E8" s="208"/>
      <c r="F8" s="208"/>
      <c r="G8" s="208"/>
      <c r="H8" s="208"/>
      <c r="I8" s="208"/>
      <c r="J8" s="208"/>
      <c r="K8" s="208"/>
      <c r="L8" s="208"/>
      <c r="M8" s="208"/>
      <c r="N8" s="208"/>
      <c r="O8" s="208"/>
      <c r="P8" s="208"/>
      <c r="Q8" s="208"/>
    </row>
    <row r="9" spans="2:28" ht="36" customHeight="1">
      <c r="B9" s="208" t="s">
        <v>52</v>
      </c>
      <c r="C9" s="208"/>
      <c r="D9" s="211" t="s">
        <v>72</v>
      </c>
      <c r="E9" s="211"/>
      <c r="F9" s="211"/>
      <c r="G9" s="211"/>
      <c r="H9" s="211"/>
      <c r="I9" s="211"/>
      <c r="J9" s="212" t="s">
        <v>384</v>
      </c>
      <c r="K9" s="212"/>
      <c r="L9" s="212"/>
      <c r="M9" s="214" t="s">
        <v>25</v>
      </c>
      <c r="N9" s="214"/>
      <c r="O9" s="214"/>
      <c r="P9" s="214"/>
      <c r="Q9" s="214"/>
      <c r="R9" s="6"/>
      <c r="T9" s="229"/>
      <c r="U9" s="229"/>
      <c r="V9" s="229"/>
      <c r="W9" s="229"/>
      <c r="X9" s="229"/>
    </row>
    <row r="10" spans="2:28" ht="36" customHeight="1">
      <c r="B10" s="208" t="s">
        <v>53</v>
      </c>
      <c r="C10" s="208"/>
      <c r="D10" s="211" t="s">
        <v>73</v>
      </c>
      <c r="E10" s="211"/>
      <c r="F10" s="211"/>
      <c r="G10" s="211"/>
      <c r="H10" s="211"/>
      <c r="I10" s="211"/>
      <c r="J10" s="212"/>
      <c r="K10" s="212"/>
      <c r="L10" s="212"/>
      <c r="M10" s="116" t="s">
        <v>24</v>
      </c>
      <c r="N10" s="230" t="s">
        <v>23</v>
      </c>
      <c r="O10" s="230"/>
      <c r="P10" s="230"/>
      <c r="Q10" s="116" t="s">
        <v>22</v>
      </c>
      <c r="R10" s="6"/>
      <c r="T10" s="115"/>
      <c r="U10" s="115"/>
      <c r="V10" s="115"/>
      <c r="W10" s="115"/>
      <c r="X10" s="115"/>
    </row>
    <row r="11" spans="2:28" ht="31.5" customHeight="1">
      <c r="B11" s="232" t="s">
        <v>21</v>
      </c>
      <c r="C11" s="232"/>
      <c r="D11" s="233" t="s">
        <v>62</v>
      </c>
      <c r="E11" s="233"/>
      <c r="F11" s="233"/>
      <c r="G11" s="233"/>
      <c r="H11" s="233"/>
      <c r="I11" s="233"/>
      <c r="J11" s="212"/>
      <c r="K11" s="212"/>
      <c r="L11" s="212"/>
      <c r="M11" s="234" t="s">
        <v>40</v>
      </c>
      <c r="N11" s="234"/>
      <c r="O11" s="234"/>
      <c r="P11" s="234"/>
      <c r="Q11" s="234"/>
      <c r="R11" s="6"/>
      <c r="T11" s="117"/>
      <c r="U11" s="238"/>
      <c r="V11" s="238"/>
      <c r="W11" s="238"/>
      <c r="X11" s="117"/>
      <c r="Z11" s="109"/>
      <c r="AA11" s="109"/>
    </row>
    <row r="12" spans="2:28" ht="38.25" customHeight="1">
      <c r="B12" s="222" t="s">
        <v>55</v>
      </c>
      <c r="C12" s="222"/>
      <c r="D12" s="155" t="s">
        <v>152</v>
      </c>
      <c r="E12" s="155"/>
      <c r="F12" s="155"/>
      <c r="G12" s="155"/>
      <c r="H12" s="155"/>
      <c r="I12" s="155"/>
      <c r="J12" s="212"/>
      <c r="K12" s="212"/>
      <c r="L12" s="212"/>
      <c r="M12" s="234"/>
      <c r="N12" s="234"/>
      <c r="O12" s="234"/>
      <c r="P12" s="234"/>
      <c r="Q12" s="234"/>
      <c r="R12" s="6"/>
      <c r="T12" s="117"/>
      <c r="U12" s="117"/>
      <c r="V12" s="117"/>
      <c r="W12" s="117"/>
      <c r="X12" s="117"/>
      <c r="Z12" s="109"/>
      <c r="AA12" s="109"/>
    </row>
    <row r="13" spans="2:28" ht="31.5" customHeight="1">
      <c r="B13" s="217" t="s">
        <v>20</v>
      </c>
      <c r="C13" s="217"/>
      <c r="D13" s="218">
        <v>2022730010014</v>
      </c>
      <c r="E13" s="218"/>
      <c r="F13" s="218"/>
      <c r="G13" s="218"/>
      <c r="H13" s="218"/>
      <c r="I13" s="218"/>
      <c r="J13" s="212"/>
      <c r="K13" s="212"/>
      <c r="L13" s="212"/>
      <c r="M13" s="234"/>
      <c r="N13" s="234"/>
      <c r="O13" s="234"/>
      <c r="P13" s="234"/>
      <c r="Q13" s="234"/>
      <c r="R13" s="6"/>
      <c r="T13" s="117"/>
      <c r="U13" s="117"/>
      <c r="V13" s="117"/>
      <c r="W13" s="117"/>
      <c r="X13" s="117"/>
      <c r="Z13" s="109"/>
      <c r="AA13" s="109"/>
    </row>
    <row r="14" spans="2:28" ht="43.5" customHeight="1">
      <c r="B14" s="222" t="s">
        <v>55</v>
      </c>
      <c r="C14" s="222"/>
      <c r="D14" s="155" t="s">
        <v>154</v>
      </c>
      <c r="E14" s="155"/>
      <c r="F14" s="155"/>
      <c r="G14" s="155"/>
      <c r="H14" s="155"/>
      <c r="I14" s="155"/>
      <c r="J14" s="212"/>
      <c r="K14" s="212"/>
      <c r="L14" s="212"/>
      <c r="M14" s="234"/>
      <c r="N14" s="234"/>
      <c r="O14" s="234"/>
      <c r="P14" s="234"/>
      <c r="Q14" s="234"/>
      <c r="R14" s="6"/>
      <c r="T14" s="11"/>
      <c r="U14" s="124"/>
      <c r="V14" s="124"/>
      <c r="W14" s="124"/>
      <c r="X14" s="12"/>
      <c r="Z14" s="13"/>
      <c r="AA14" s="14"/>
      <c r="AB14" s="15"/>
    </row>
    <row r="15" spans="2:28" ht="23.25" customHeight="1">
      <c r="B15" s="217" t="s">
        <v>20</v>
      </c>
      <c r="C15" s="217"/>
      <c r="D15" s="218">
        <v>2024730010095</v>
      </c>
      <c r="E15" s="218"/>
      <c r="F15" s="218"/>
      <c r="G15" s="218"/>
      <c r="H15" s="218"/>
      <c r="I15" s="218"/>
      <c r="J15" s="212"/>
      <c r="K15" s="212"/>
      <c r="L15" s="212"/>
      <c r="M15" s="234"/>
      <c r="N15" s="234"/>
      <c r="O15" s="234"/>
      <c r="P15" s="234"/>
      <c r="Q15" s="234"/>
      <c r="R15" s="6"/>
      <c r="T15" s="11"/>
      <c r="U15" s="124"/>
      <c r="V15" s="124"/>
      <c r="W15" s="124"/>
      <c r="X15" s="12"/>
      <c r="Z15" s="13"/>
      <c r="AA15" s="14"/>
      <c r="AB15" s="15"/>
    </row>
    <row r="16" spans="2:28" ht="28.5" customHeight="1">
      <c r="B16" s="110" t="s">
        <v>58</v>
      </c>
      <c r="C16" s="50" t="s">
        <v>65</v>
      </c>
      <c r="D16" s="251" t="s">
        <v>57</v>
      </c>
      <c r="E16" s="251"/>
      <c r="F16" s="359" t="s">
        <v>42</v>
      </c>
      <c r="G16" s="359"/>
      <c r="H16" s="359"/>
      <c r="I16" s="359"/>
      <c r="J16" s="212"/>
      <c r="K16" s="212"/>
      <c r="L16" s="212"/>
      <c r="M16" s="234"/>
      <c r="N16" s="234"/>
      <c r="O16" s="234"/>
      <c r="P16" s="234"/>
      <c r="Q16" s="234"/>
      <c r="R16" s="6"/>
      <c r="T16" s="18"/>
      <c r="U16" s="124"/>
      <c r="V16" s="124"/>
      <c r="W16" s="124"/>
      <c r="X16" s="12"/>
      <c r="Y16" s="19"/>
      <c r="Z16" s="13"/>
      <c r="AA16" s="14"/>
      <c r="AB16" s="15"/>
    </row>
    <row r="17" spans="1:28" ht="28.5" customHeight="1">
      <c r="B17" s="324" t="s">
        <v>30</v>
      </c>
      <c r="C17" s="251" t="s">
        <v>28</v>
      </c>
      <c r="D17" s="254" t="s">
        <v>357</v>
      </c>
      <c r="E17" s="254" t="s">
        <v>19</v>
      </c>
      <c r="F17" s="254" t="s">
        <v>38</v>
      </c>
      <c r="G17" s="322" t="s">
        <v>358</v>
      </c>
      <c r="H17" s="254" t="s">
        <v>31</v>
      </c>
      <c r="I17" s="338" t="s">
        <v>29</v>
      </c>
      <c r="J17" s="339"/>
      <c r="K17" s="339"/>
      <c r="L17" s="340"/>
      <c r="M17" s="254" t="s">
        <v>18</v>
      </c>
      <c r="N17" s="254"/>
      <c r="O17" s="341" t="s">
        <v>17</v>
      </c>
      <c r="P17" s="341"/>
      <c r="Q17" s="341"/>
      <c r="T17" s="20"/>
      <c r="U17" s="335"/>
      <c r="V17" s="335"/>
      <c r="X17" s="12"/>
      <c r="Z17" s="13"/>
      <c r="AA17" s="14"/>
      <c r="AB17" s="15"/>
    </row>
    <row r="18" spans="1:28" ht="33.75" customHeight="1">
      <c r="B18" s="325"/>
      <c r="C18" s="251"/>
      <c r="D18" s="254"/>
      <c r="E18" s="254"/>
      <c r="F18" s="254"/>
      <c r="G18" s="254"/>
      <c r="H18" s="254"/>
      <c r="I18" s="260"/>
      <c r="J18" s="261"/>
      <c r="K18" s="261"/>
      <c r="L18" s="262"/>
      <c r="M18" s="254"/>
      <c r="N18" s="254"/>
      <c r="O18" s="254" t="s">
        <v>16</v>
      </c>
      <c r="P18" s="254" t="s">
        <v>15</v>
      </c>
      <c r="Q18" s="251" t="s">
        <v>14</v>
      </c>
      <c r="T18" s="19"/>
      <c r="U18" s="335"/>
      <c r="V18" s="335"/>
      <c r="X18" s="14"/>
      <c r="Z18" s="13"/>
      <c r="AA18" s="14"/>
      <c r="AB18" s="15"/>
    </row>
    <row r="19" spans="1:28" ht="39.75" customHeight="1">
      <c r="B19" s="326"/>
      <c r="C19" s="251"/>
      <c r="D19" s="254"/>
      <c r="E19" s="254"/>
      <c r="F19" s="254"/>
      <c r="G19" s="254"/>
      <c r="H19" s="254"/>
      <c r="I19" s="21" t="s">
        <v>13</v>
      </c>
      <c r="J19" s="21" t="s">
        <v>12</v>
      </c>
      <c r="K19" s="21" t="s">
        <v>11</v>
      </c>
      <c r="L19" s="102" t="s">
        <v>375</v>
      </c>
      <c r="M19" s="120" t="s">
        <v>9</v>
      </c>
      <c r="N19" s="121" t="s">
        <v>8</v>
      </c>
      <c r="O19" s="254"/>
      <c r="P19" s="254"/>
      <c r="Q19" s="251"/>
      <c r="T19" s="19"/>
      <c r="U19" s="335"/>
      <c r="V19" s="335"/>
      <c r="X19" s="14"/>
      <c r="Z19" s="13"/>
      <c r="AA19" s="14"/>
      <c r="AB19" s="15"/>
    </row>
    <row r="20" spans="1:28" ht="15.2" hidden="1" customHeight="1">
      <c r="A20" s="315" t="s">
        <v>155</v>
      </c>
      <c r="B20" s="354" t="s">
        <v>417</v>
      </c>
      <c r="C20" s="165" t="s">
        <v>156</v>
      </c>
      <c r="D20" s="120" t="s">
        <v>3</v>
      </c>
      <c r="E20" s="157" t="s">
        <v>172</v>
      </c>
      <c r="F20" s="24"/>
      <c r="G20" s="120" t="s">
        <v>3</v>
      </c>
      <c r="H20" s="80">
        <v>20000000</v>
      </c>
      <c r="I20" s="81"/>
      <c r="J20" s="66"/>
      <c r="K20" s="82"/>
      <c r="L20" s="66"/>
      <c r="M20" s="93"/>
      <c r="N20" s="93"/>
      <c r="O20" s="244" t="e">
        <f>+F21/F20</f>
        <v>#DIV/0!</v>
      </c>
      <c r="P20" s="244">
        <f>+H21/H20</f>
        <v>0.5</v>
      </c>
      <c r="Q20" s="309" t="e">
        <f>+(O20*O20)/P20</f>
        <v>#DIV/0!</v>
      </c>
      <c r="T20" s="19"/>
      <c r="U20" s="335"/>
      <c r="V20" s="335"/>
      <c r="X20" s="27"/>
      <c r="Z20" s="13"/>
      <c r="AA20" s="14"/>
      <c r="AB20" s="15"/>
    </row>
    <row r="21" spans="1:28" ht="15.2" hidden="1" customHeight="1">
      <c r="A21" s="315"/>
      <c r="B21" s="355"/>
      <c r="C21" s="166"/>
      <c r="D21" s="120" t="s">
        <v>2</v>
      </c>
      <c r="E21" s="161"/>
      <c r="F21" s="24"/>
      <c r="G21" s="120" t="s">
        <v>33</v>
      </c>
      <c r="H21" s="80">
        <v>10000000</v>
      </c>
      <c r="I21" s="81"/>
      <c r="J21" s="66"/>
      <c r="K21" s="82"/>
      <c r="L21" s="66"/>
      <c r="M21" s="93"/>
      <c r="N21" s="93"/>
      <c r="O21" s="244"/>
      <c r="P21" s="244"/>
      <c r="Q21" s="309"/>
      <c r="T21" s="19"/>
      <c r="U21" s="125"/>
      <c r="V21" s="125"/>
      <c r="X21" s="27"/>
      <c r="Z21" s="13"/>
      <c r="AA21" s="14"/>
      <c r="AB21" s="15"/>
    </row>
    <row r="22" spans="1:28" ht="15.2" hidden="1" customHeight="1">
      <c r="A22" s="315"/>
      <c r="B22" s="355"/>
      <c r="C22" s="165" t="s">
        <v>157</v>
      </c>
      <c r="D22" s="120" t="s">
        <v>3</v>
      </c>
      <c r="E22" s="157"/>
      <c r="F22" s="83"/>
      <c r="G22" s="120" t="s">
        <v>3</v>
      </c>
      <c r="H22" s="81"/>
      <c r="I22" s="81"/>
      <c r="J22" s="66"/>
      <c r="K22" s="82"/>
      <c r="L22" s="66"/>
      <c r="M22" s="94"/>
      <c r="N22" s="94"/>
      <c r="O22" s="427"/>
      <c r="P22" s="427"/>
      <c r="Q22" s="453"/>
      <c r="X22" s="84"/>
      <c r="Z22" s="13"/>
      <c r="AA22" s="14"/>
      <c r="AB22" s="15"/>
    </row>
    <row r="23" spans="1:28" ht="15.2" hidden="1" customHeight="1">
      <c r="A23" s="315"/>
      <c r="B23" s="355"/>
      <c r="C23" s="166"/>
      <c r="D23" s="120" t="s">
        <v>2</v>
      </c>
      <c r="E23" s="161"/>
      <c r="F23" s="85"/>
      <c r="G23" s="120" t="s">
        <v>33</v>
      </c>
      <c r="H23" s="86"/>
      <c r="I23" s="86"/>
      <c r="J23" s="66"/>
      <c r="K23" s="82"/>
      <c r="L23" s="66"/>
      <c r="M23" s="98"/>
      <c r="N23" s="95"/>
      <c r="O23" s="270"/>
      <c r="P23" s="270"/>
      <c r="Q23" s="267"/>
      <c r="X23" s="84"/>
      <c r="Z23" s="13"/>
      <c r="AA23" s="14"/>
      <c r="AB23" s="15"/>
    </row>
    <row r="24" spans="1:28" ht="15.2" customHeight="1">
      <c r="A24" s="315"/>
      <c r="B24" s="355"/>
      <c r="C24" s="165" t="s">
        <v>158</v>
      </c>
      <c r="D24" s="120" t="s">
        <v>3</v>
      </c>
      <c r="E24" s="157" t="s">
        <v>317</v>
      </c>
      <c r="F24" s="118">
        <v>1</v>
      </c>
      <c r="G24" s="120" t="s">
        <v>3</v>
      </c>
      <c r="H24" s="25">
        <f>+I24+J24+K24+L24</f>
        <v>7220485086</v>
      </c>
      <c r="I24" s="25"/>
      <c r="J24" s="25"/>
      <c r="K24" s="25"/>
      <c r="L24" s="25">
        <f>7006977136+'[2]Ejecucion Presupuestal -  30092'!$R$46</f>
        <v>7220485086</v>
      </c>
      <c r="M24" s="26">
        <v>45293</v>
      </c>
      <c r="N24" s="26">
        <v>45657</v>
      </c>
      <c r="O24" s="244">
        <f t="shared" ref="O24:O50" si="0">+F25/F24</f>
        <v>0</v>
      </c>
      <c r="P24" s="244">
        <f t="shared" ref="P24:P50" si="1">+H25/H24</f>
        <v>0</v>
      </c>
      <c r="Q24" s="452">
        <v>0</v>
      </c>
      <c r="X24" s="84"/>
      <c r="Z24" s="13"/>
      <c r="AA24" s="14"/>
      <c r="AB24" s="15"/>
    </row>
    <row r="25" spans="1:28" ht="15.2" customHeight="1">
      <c r="A25" s="315"/>
      <c r="B25" s="355"/>
      <c r="C25" s="166"/>
      <c r="D25" s="120" t="s">
        <v>2</v>
      </c>
      <c r="E25" s="161"/>
      <c r="F25" s="118">
        <v>0</v>
      </c>
      <c r="G25" s="120" t="s">
        <v>33</v>
      </c>
      <c r="H25" s="25">
        <f t="shared" ref="H25:H53" si="2">+I25+J25+K25+L25</f>
        <v>0</v>
      </c>
      <c r="I25" s="25"/>
      <c r="J25" s="25"/>
      <c r="K25" s="25"/>
      <c r="L25" s="25">
        <v>0</v>
      </c>
      <c r="M25" s="26">
        <v>45293</v>
      </c>
      <c r="N25" s="26">
        <v>45657</v>
      </c>
      <c r="O25" s="244"/>
      <c r="P25" s="244"/>
      <c r="Q25" s="452"/>
      <c r="X25" s="84"/>
      <c r="Z25" s="13"/>
      <c r="AA25" s="14"/>
      <c r="AB25" s="15"/>
    </row>
    <row r="26" spans="1:28" ht="15.2" hidden="1" customHeight="1">
      <c r="A26" s="315"/>
      <c r="B26" s="355"/>
      <c r="C26" s="165" t="s">
        <v>159</v>
      </c>
      <c r="D26" s="120" t="s">
        <v>3</v>
      </c>
      <c r="E26" s="157"/>
      <c r="F26" s="85"/>
      <c r="G26" s="120" t="s">
        <v>3</v>
      </c>
      <c r="H26" s="25">
        <f t="shared" si="2"/>
        <v>0</v>
      </c>
      <c r="I26" s="25"/>
      <c r="J26" s="25"/>
      <c r="K26" s="25"/>
      <c r="L26" s="25"/>
      <c r="M26" s="26">
        <v>45293</v>
      </c>
      <c r="N26" s="26">
        <v>45657</v>
      </c>
      <c r="O26" s="244" t="e">
        <f t="shared" si="0"/>
        <v>#DIV/0!</v>
      </c>
      <c r="P26" s="244" t="e">
        <f t="shared" si="1"/>
        <v>#DIV/0!</v>
      </c>
      <c r="Q26" s="452">
        <v>0</v>
      </c>
      <c r="X26" s="84"/>
      <c r="Z26" s="13"/>
      <c r="AA26" s="14"/>
      <c r="AB26" s="15"/>
    </row>
    <row r="27" spans="1:28" ht="15.2" hidden="1" customHeight="1">
      <c r="A27" s="315"/>
      <c r="B27" s="355"/>
      <c r="C27" s="166"/>
      <c r="D27" s="120" t="s">
        <v>2</v>
      </c>
      <c r="E27" s="161"/>
      <c r="F27" s="85"/>
      <c r="G27" s="120" t="s">
        <v>33</v>
      </c>
      <c r="H27" s="25">
        <f t="shared" si="2"/>
        <v>0</v>
      </c>
      <c r="I27" s="25"/>
      <c r="J27" s="25"/>
      <c r="K27" s="25"/>
      <c r="L27" s="25"/>
      <c r="M27" s="26">
        <v>45293</v>
      </c>
      <c r="N27" s="26">
        <v>45657</v>
      </c>
      <c r="O27" s="244"/>
      <c r="P27" s="244"/>
      <c r="Q27" s="452"/>
      <c r="X27" s="84"/>
      <c r="Z27" s="13"/>
      <c r="AA27" s="14"/>
      <c r="AB27" s="15"/>
    </row>
    <row r="28" spans="1:28" ht="15.2" hidden="1" customHeight="1">
      <c r="A28" s="315"/>
      <c r="B28" s="355"/>
      <c r="C28" s="165" t="s">
        <v>160</v>
      </c>
      <c r="D28" s="120" t="s">
        <v>3</v>
      </c>
      <c r="E28" s="157"/>
      <c r="F28" s="85"/>
      <c r="G28" s="120" t="s">
        <v>3</v>
      </c>
      <c r="H28" s="25">
        <f t="shared" si="2"/>
        <v>0</v>
      </c>
      <c r="I28" s="25"/>
      <c r="J28" s="25"/>
      <c r="K28" s="25"/>
      <c r="L28" s="25"/>
      <c r="M28" s="26">
        <v>45293</v>
      </c>
      <c r="N28" s="26">
        <v>45657</v>
      </c>
      <c r="O28" s="244" t="e">
        <f t="shared" si="0"/>
        <v>#DIV/0!</v>
      </c>
      <c r="P28" s="244" t="e">
        <f t="shared" si="1"/>
        <v>#DIV/0!</v>
      </c>
      <c r="Q28" s="452">
        <v>0</v>
      </c>
      <c r="X28" s="84"/>
      <c r="Z28" s="13"/>
      <c r="AA28" s="14"/>
      <c r="AB28" s="15"/>
    </row>
    <row r="29" spans="1:28" ht="15.2" hidden="1" customHeight="1">
      <c r="A29" s="315"/>
      <c r="B29" s="355"/>
      <c r="C29" s="166"/>
      <c r="D29" s="120" t="s">
        <v>2</v>
      </c>
      <c r="E29" s="161"/>
      <c r="F29" s="85"/>
      <c r="G29" s="120" t="s">
        <v>33</v>
      </c>
      <c r="H29" s="25">
        <f t="shared" si="2"/>
        <v>0</v>
      </c>
      <c r="I29" s="25"/>
      <c r="J29" s="25"/>
      <c r="K29" s="25"/>
      <c r="L29" s="25"/>
      <c r="M29" s="26">
        <v>45293</v>
      </c>
      <c r="N29" s="26">
        <v>45657</v>
      </c>
      <c r="O29" s="244"/>
      <c r="P29" s="244"/>
      <c r="Q29" s="452"/>
      <c r="X29" s="84"/>
      <c r="Z29" s="13"/>
      <c r="AA29" s="14"/>
      <c r="AB29" s="15"/>
    </row>
    <row r="30" spans="1:28" ht="15.2" hidden="1" customHeight="1">
      <c r="A30" s="315"/>
      <c r="B30" s="355"/>
      <c r="C30" s="165" t="s">
        <v>161</v>
      </c>
      <c r="D30" s="120" t="s">
        <v>3</v>
      </c>
      <c r="E30" s="157"/>
      <c r="F30" s="85"/>
      <c r="G30" s="120" t="s">
        <v>3</v>
      </c>
      <c r="H30" s="25">
        <f t="shared" si="2"/>
        <v>0</v>
      </c>
      <c r="I30" s="25"/>
      <c r="J30" s="25"/>
      <c r="K30" s="25"/>
      <c r="L30" s="25"/>
      <c r="M30" s="26">
        <v>45293</v>
      </c>
      <c r="N30" s="26">
        <v>45657</v>
      </c>
      <c r="O30" s="244" t="e">
        <f t="shared" si="0"/>
        <v>#DIV/0!</v>
      </c>
      <c r="P30" s="244" t="e">
        <f t="shared" si="1"/>
        <v>#DIV/0!</v>
      </c>
      <c r="Q30" s="452">
        <v>0</v>
      </c>
      <c r="X30" s="84"/>
      <c r="Z30" s="13"/>
      <c r="AA30" s="14"/>
      <c r="AB30" s="15"/>
    </row>
    <row r="31" spans="1:28" ht="15.2" hidden="1" customHeight="1">
      <c r="A31" s="315"/>
      <c r="B31" s="355"/>
      <c r="C31" s="166"/>
      <c r="D31" s="120" t="s">
        <v>2</v>
      </c>
      <c r="E31" s="161"/>
      <c r="F31" s="85"/>
      <c r="G31" s="120" t="s">
        <v>33</v>
      </c>
      <c r="H31" s="25">
        <f t="shared" si="2"/>
        <v>0</v>
      </c>
      <c r="I31" s="25"/>
      <c r="J31" s="25"/>
      <c r="K31" s="25"/>
      <c r="L31" s="25"/>
      <c r="M31" s="26">
        <v>45293</v>
      </c>
      <c r="N31" s="26">
        <v>45657</v>
      </c>
      <c r="O31" s="244"/>
      <c r="P31" s="244"/>
      <c r="Q31" s="452"/>
      <c r="X31" s="84"/>
      <c r="Z31" s="13"/>
      <c r="AA31" s="14"/>
      <c r="AB31" s="15"/>
    </row>
    <row r="32" spans="1:28" ht="15.2" hidden="1" customHeight="1">
      <c r="A32" s="315"/>
      <c r="B32" s="355"/>
      <c r="C32" s="165" t="s">
        <v>162</v>
      </c>
      <c r="D32" s="120" t="s">
        <v>3</v>
      </c>
      <c r="E32" s="157"/>
      <c r="F32" s="83"/>
      <c r="G32" s="120" t="s">
        <v>3</v>
      </c>
      <c r="H32" s="25">
        <f t="shared" si="2"/>
        <v>0</v>
      </c>
      <c r="I32" s="25"/>
      <c r="J32" s="25"/>
      <c r="K32" s="25"/>
      <c r="L32" s="25"/>
      <c r="M32" s="26">
        <v>45293</v>
      </c>
      <c r="N32" s="26">
        <v>45657</v>
      </c>
      <c r="O32" s="244" t="e">
        <f t="shared" si="0"/>
        <v>#DIV/0!</v>
      </c>
      <c r="P32" s="244" t="e">
        <f t="shared" si="1"/>
        <v>#DIV/0!</v>
      </c>
      <c r="Q32" s="452">
        <v>0</v>
      </c>
      <c r="X32" s="84"/>
    </row>
    <row r="33" spans="1:28" ht="15.2" hidden="1" customHeight="1">
      <c r="A33" s="315"/>
      <c r="B33" s="355"/>
      <c r="C33" s="166"/>
      <c r="D33" s="120" t="s">
        <v>2</v>
      </c>
      <c r="E33" s="161"/>
      <c r="F33" s="85"/>
      <c r="G33" s="120" t="s">
        <v>33</v>
      </c>
      <c r="H33" s="25">
        <f t="shared" si="2"/>
        <v>0</v>
      </c>
      <c r="I33" s="25"/>
      <c r="J33" s="25"/>
      <c r="K33" s="25"/>
      <c r="L33" s="25"/>
      <c r="M33" s="26">
        <v>45293</v>
      </c>
      <c r="N33" s="26">
        <v>45657</v>
      </c>
      <c r="O33" s="244"/>
      <c r="P33" s="244"/>
      <c r="Q33" s="452"/>
      <c r="AB33" s="15"/>
    </row>
    <row r="34" spans="1:28" ht="15.2" hidden="1" customHeight="1">
      <c r="A34" s="315"/>
      <c r="B34" s="355"/>
      <c r="C34" s="165" t="s">
        <v>163</v>
      </c>
      <c r="D34" s="120" t="s">
        <v>3</v>
      </c>
      <c r="E34" s="157"/>
      <c r="F34" s="83"/>
      <c r="G34" s="120" t="s">
        <v>3</v>
      </c>
      <c r="H34" s="25">
        <f t="shared" si="2"/>
        <v>0</v>
      </c>
      <c r="I34" s="25"/>
      <c r="J34" s="25"/>
      <c r="K34" s="25"/>
      <c r="L34" s="25"/>
      <c r="M34" s="26">
        <v>45293</v>
      </c>
      <c r="N34" s="26">
        <v>45657</v>
      </c>
      <c r="O34" s="244" t="e">
        <f t="shared" si="0"/>
        <v>#DIV/0!</v>
      </c>
      <c r="P34" s="244" t="e">
        <f t="shared" si="1"/>
        <v>#DIV/0!</v>
      </c>
      <c r="Q34" s="452">
        <v>0</v>
      </c>
    </row>
    <row r="35" spans="1:28" ht="15.2" hidden="1" customHeight="1">
      <c r="A35" s="315"/>
      <c r="B35" s="355"/>
      <c r="C35" s="166"/>
      <c r="D35" s="120" t="s">
        <v>2</v>
      </c>
      <c r="E35" s="161"/>
      <c r="F35" s="118"/>
      <c r="G35" s="120" t="s">
        <v>33</v>
      </c>
      <c r="H35" s="25">
        <f t="shared" si="2"/>
        <v>0</v>
      </c>
      <c r="I35" s="25"/>
      <c r="J35" s="25"/>
      <c r="K35" s="25"/>
      <c r="L35" s="25"/>
      <c r="M35" s="26">
        <v>45293</v>
      </c>
      <c r="N35" s="26">
        <v>45657</v>
      </c>
      <c r="O35" s="244"/>
      <c r="P35" s="244"/>
      <c r="Q35" s="452"/>
    </row>
    <row r="36" spans="1:28" ht="15.2" customHeight="1">
      <c r="A36" s="315"/>
      <c r="B36" s="355"/>
      <c r="C36" s="165" t="s">
        <v>164</v>
      </c>
      <c r="D36" s="120" t="s">
        <v>3</v>
      </c>
      <c r="E36" s="157" t="s">
        <v>27</v>
      </c>
      <c r="F36" s="118">
        <v>1</v>
      </c>
      <c r="G36" s="120" t="s">
        <v>3</v>
      </c>
      <c r="H36" s="25">
        <f t="shared" si="2"/>
        <v>461742015</v>
      </c>
      <c r="I36" s="25"/>
      <c r="J36" s="25"/>
      <c r="K36" s="25"/>
      <c r="L36" s="25">
        <v>461742015</v>
      </c>
      <c r="M36" s="26">
        <v>45293</v>
      </c>
      <c r="N36" s="26">
        <v>45657</v>
      </c>
      <c r="O36" s="244">
        <f t="shared" si="0"/>
        <v>0</v>
      </c>
      <c r="P36" s="244">
        <f t="shared" si="1"/>
        <v>0</v>
      </c>
      <c r="Q36" s="452">
        <v>0</v>
      </c>
    </row>
    <row r="37" spans="1:28" ht="15.2" customHeight="1">
      <c r="A37" s="315"/>
      <c r="B37" s="355"/>
      <c r="C37" s="166"/>
      <c r="D37" s="120" t="s">
        <v>2</v>
      </c>
      <c r="E37" s="161"/>
      <c r="F37" s="118">
        <v>0</v>
      </c>
      <c r="G37" s="120" t="s">
        <v>33</v>
      </c>
      <c r="H37" s="25">
        <f t="shared" si="2"/>
        <v>0</v>
      </c>
      <c r="I37" s="25"/>
      <c r="J37" s="25"/>
      <c r="K37" s="25"/>
      <c r="L37" s="25">
        <v>0</v>
      </c>
      <c r="M37" s="26">
        <v>45293</v>
      </c>
      <c r="N37" s="26">
        <v>45657</v>
      </c>
      <c r="O37" s="244"/>
      <c r="P37" s="244"/>
      <c r="Q37" s="452"/>
    </row>
    <row r="38" spans="1:28" ht="15.2" hidden="1" customHeight="1">
      <c r="A38" s="315"/>
      <c r="B38" s="355"/>
      <c r="C38" s="165" t="s">
        <v>165</v>
      </c>
      <c r="D38" s="120" t="s">
        <v>3</v>
      </c>
      <c r="E38" s="157"/>
      <c r="F38" s="118"/>
      <c r="G38" s="120" t="s">
        <v>3</v>
      </c>
      <c r="H38" s="25">
        <f t="shared" si="2"/>
        <v>0</v>
      </c>
      <c r="I38" s="25"/>
      <c r="J38" s="25"/>
      <c r="K38" s="25"/>
      <c r="L38" s="25"/>
      <c r="M38" s="98"/>
      <c r="N38" s="95"/>
      <c r="O38" s="244" t="e">
        <f t="shared" si="0"/>
        <v>#DIV/0!</v>
      </c>
      <c r="P38" s="244" t="e">
        <f t="shared" si="1"/>
        <v>#DIV/0!</v>
      </c>
      <c r="Q38" s="309">
        <v>0</v>
      </c>
    </row>
    <row r="39" spans="1:28" ht="15.2" hidden="1" customHeight="1">
      <c r="A39" s="315"/>
      <c r="B39" s="355"/>
      <c r="C39" s="166"/>
      <c r="D39" s="120" t="s">
        <v>2</v>
      </c>
      <c r="E39" s="161"/>
      <c r="F39" s="118"/>
      <c r="G39" s="120" t="s">
        <v>33</v>
      </c>
      <c r="H39" s="25">
        <f t="shared" si="2"/>
        <v>0</v>
      </c>
      <c r="I39" s="25"/>
      <c r="J39" s="25"/>
      <c r="K39" s="25"/>
      <c r="L39" s="25"/>
      <c r="M39" s="98"/>
      <c r="N39" s="95"/>
      <c r="O39" s="244"/>
      <c r="P39" s="244"/>
      <c r="Q39" s="309"/>
    </row>
    <row r="40" spans="1:28" ht="15.2" hidden="1" customHeight="1">
      <c r="A40" s="315"/>
      <c r="B40" s="355"/>
      <c r="C40" s="165" t="s">
        <v>166</v>
      </c>
      <c r="D40" s="120" t="s">
        <v>3</v>
      </c>
      <c r="E40" s="157"/>
      <c r="F40" s="118"/>
      <c r="G40" s="120" t="s">
        <v>3</v>
      </c>
      <c r="H40" s="25">
        <f t="shared" si="2"/>
        <v>0</v>
      </c>
      <c r="I40" s="25"/>
      <c r="J40" s="25"/>
      <c r="K40" s="25"/>
      <c r="L40" s="25"/>
      <c r="M40" s="100"/>
      <c r="N40" s="100"/>
      <c r="O40" s="244" t="e">
        <f t="shared" si="0"/>
        <v>#DIV/0!</v>
      </c>
      <c r="P40" s="244" t="e">
        <f t="shared" si="1"/>
        <v>#DIV/0!</v>
      </c>
      <c r="Q40" s="309">
        <v>0</v>
      </c>
    </row>
    <row r="41" spans="1:28" ht="15.2" hidden="1" customHeight="1">
      <c r="A41" s="315"/>
      <c r="B41" s="355"/>
      <c r="C41" s="166"/>
      <c r="D41" s="120" t="s">
        <v>2</v>
      </c>
      <c r="E41" s="161"/>
      <c r="F41" s="118"/>
      <c r="G41" s="120" t="s">
        <v>33</v>
      </c>
      <c r="H41" s="25">
        <f t="shared" si="2"/>
        <v>0</v>
      </c>
      <c r="I41" s="25"/>
      <c r="J41" s="25"/>
      <c r="K41" s="25"/>
      <c r="L41" s="25"/>
      <c r="M41" s="66"/>
      <c r="N41" s="67"/>
      <c r="O41" s="244"/>
      <c r="P41" s="244"/>
      <c r="Q41" s="309"/>
    </row>
    <row r="42" spans="1:28" ht="15.2" hidden="1" customHeight="1">
      <c r="A42" s="315"/>
      <c r="B42" s="355"/>
      <c r="C42" s="165" t="s">
        <v>167</v>
      </c>
      <c r="D42" s="120" t="s">
        <v>3</v>
      </c>
      <c r="E42" s="157"/>
      <c r="F42" s="118"/>
      <c r="G42" s="120" t="s">
        <v>3</v>
      </c>
      <c r="H42" s="25">
        <f t="shared" si="2"/>
        <v>0</v>
      </c>
      <c r="I42" s="25"/>
      <c r="J42" s="25"/>
      <c r="K42" s="25"/>
      <c r="L42" s="25"/>
      <c r="M42" s="66"/>
      <c r="N42" s="67"/>
      <c r="O42" s="244" t="e">
        <f t="shared" si="0"/>
        <v>#DIV/0!</v>
      </c>
      <c r="P42" s="244" t="e">
        <f t="shared" si="1"/>
        <v>#DIV/0!</v>
      </c>
      <c r="Q42" s="309">
        <v>0</v>
      </c>
    </row>
    <row r="43" spans="1:28" ht="15.2" hidden="1" customHeight="1">
      <c r="A43" s="315"/>
      <c r="B43" s="355"/>
      <c r="C43" s="166"/>
      <c r="D43" s="120" t="s">
        <v>2</v>
      </c>
      <c r="E43" s="161"/>
      <c r="F43" s="118"/>
      <c r="G43" s="120" t="s">
        <v>33</v>
      </c>
      <c r="H43" s="25">
        <f t="shared" si="2"/>
        <v>0</v>
      </c>
      <c r="I43" s="25"/>
      <c r="J43" s="25"/>
      <c r="K43" s="25"/>
      <c r="L43" s="25"/>
      <c r="M43" s="66"/>
      <c r="N43" s="67"/>
      <c r="O43" s="244"/>
      <c r="P43" s="244"/>
      <c r="Q43" s="309"/>
    </row>
    <row r="44" spans="1:28" ht="15.2" hidden="1" customHeight="1">
      <c r="A44" s="315"/>
      <c r="B44" s="355"/>
      <c r="C44" s="165" t="s">
        <v>168</v>
      </c>
      <c r="D44" s="120" t="s">
        <v>3</v>
      </c>
      <c r="E44" s="157"/>
      <c r="F44" s="118"/>
      <c r="G44" s="120" t="s">
        <v>3</v>
      </c>
      <c r="H44" s="25">
        <f t="shared" si="2"/>
        <v>0</v>
      </c>
      <c r="I44" s="25"/>
      <c r="J44" s="25"/>
      <c r="K44" s="25"/>
      <c r="L44" s="25"/>
      <c r="M44" s="66"/>
      <c r="N44" s="67"/>
      <c r="O44" s="244" t="e">
        <f t="shared" si="0"/>
        <v>#DIV/0!</v>
      </c>
      <c r="P44" s="244" t="e">
        <f t="shared" si="1"/>
        <v>#DIV/0!</v>
      </c>
      <c r="Q44" s="309">
        <v>0</v>
      </c>
    </row>
    <row r="45" spans="1:28" ht="15.2" hidden="1" customHeight="1">
      <c r="A45" s="315"/>
      <c r="B45" s="355"/>
      <c r="C45" s="166"/>
      <c r="D45" s="120" t="s">
        <v>2</v>
      </c>
      <c r="E45" s="161"/>
      <c r="F45" s="118"/>
      <c r="G45" s="120" t="s">
        <v>33</v>
      </c>
      <c r="H45" s="25">
        <f t="shared" si="2"/>
        <v>0</v>
      </c>
      <c r="I45" s="25"/>
      <c r="J45" s="25"/>
      <c r="K45" s="25"/>
      <c r="L45" s="25"/>
      <c r="M45" s="66"/>
      <c r="N45" s="67"/>
      <c r="O45" s="244"/>
      <c r="P45" s="244"/>
      <c r="Q45" s="309"/>
    </row>
    <row r="46" spans="1:28" ht="15.2" hidden="1" customHeight="1">
      <c r="A46" s="315"/>
      <c r="B46" s="355"/>
      <c r="C46" s="165" t="s">
        <v>169</v>
      </c>
      <c r="D46" s="120" t="s">
        <v>3</v>
      </c>
      <c r="E46" s="157"/>
      <c r="F46" s="118"/>
      <c r="G46" s="120" t="s">
        <v>3</v>
      </c>
      <c r="H46" s="25">
        <f t="shared" si="2"/>
        <v>0</v>
      </c>
      <c r="I46" s="25"/>
      <c r="J46" s="25"/>
      <c r="K46" s="25"/>
      <c r="L46" s="25"/>
      <c r="M46" s="66"/>
      <c r="N46" s="67"/>
      <c r="O46" s="244" t="e">
        <f t="shared" si="0"/>
        <v>#DIV/0!</v>
      </c>
      <c r="P46" s="244" t="e">
        <f t="shared" si="1"/>
        <v>#DIV/0!</v>
      </c>
      <c r="Q46" s="309">
        <v>0</v>
      </c>
    </row>
    <row r="47" spans="1:28" ht="15.2" hidden="1" customHeight="1">
      <c r="A47" s="315"/>
      <c r="B47" s="355"/>
      <c r="C47" s="166"/>
      <c r="D47" s="120" t="s">
        <v>2</v>
      </c>
      <c r="E47" s="161"/>
      <c r="F47" s="118"/>
      <c r="G47" s="120" t="s">
        <v>33</v>
      </c>
      <c r="H47" s="25">
        <f t="shared" si="2"/>
        <v>0</v>
      </c>
      <c r="I47" s="25"/>
      <c r="J47" s="25"/>
      <c r="K47" s="25"/>
      <c r="L47" s="25"/>
      <c r="M47" s="66"/>
      <c r="N47" s="67"/>
      <c r="O47" s="244"/>
      <c r="P47" s="244"/>
      <c r="Q47" s="309"/>
    </row>
    <row r="48" spans="1:28" ht="15.2" hidden="1" customHeight="1">
      <c r="A48" s="315"/>
      <c r="B48" s="355"/>
      <c r="C48" s="165" t="s">
        <v>170</v>
      </c>
      <c r="D48" s="120" t="s">
        <v>3</v>
      </c>
      <c r="E48" s="157"/>
      <c r="F48" s="118"/>
      <c r="G48" s="120" t="s">
        <v>3</v>
      </c>
      <c r="H48" s="25">
        <f t="shared" si="2"/>
        <v>0</v>
      </c>
      <c r="I48" s="25"/>
      <c r="J48" s="25"/>
      <c r="K48" s="25"/>
      <c r="L48" s="25"/>
      <c r="M48" s="66"/>
      <c r="N48" s="67"/>
      <c r="O48" s="244" t="e">
        <f t="shared" si="0"/>
        <v>#DIV/0!</v>
      </c>
      <c r="P48" s="244" t="e">
        <f t="shared" si="1"/>
        <v>#DIV/0!</v>
      </c>
      <c r="Q48" s="309">
        <v>0</v>
      </c>
    </row>
    <row r="49" spans="1:18" ht="15.2" hidden="1" customHeight="1">
      <c r="A49" s="315"/>
      <c r="B49" s="355"/>
      <c r="C49" s="166"/>
      <c r="D49" s="120" t="s">
        <v>2</v>
      </c>
      <c r="E49" s="161"/>
      <c r="F49" s="118"/>
      <c r="G49" s="120" t="s">
        <v>33</v>
      </c>
      <c r="H49" s="25">
        <f t="shared" si="2"/>
        <v>0</v>
      </c>
      <c r="I49" s="25"/>
      <c r="J49" s="25"/>
      <c r="K49" s="25"/>
      <c r="L49" s="25"/>
      <c r="M49" s="66"/>
      <c r="N49" s="67"/>
      <c r="O49" s="244"/>
      <c r="P49" s="244"/>
      <c r="Q49" s="309"/>
    </row>
    <row r="50" spans="1:18" ht="15.2" hidden="1" customHeight="1">
      <c r="A50" s="315"/>
      <c r="B50" s="355"/>
      <c r="C50" s="165" t="s">
        <v>171</v>
      </c>
      <c r="D50" s="120" t="s">
        <v>3</v>
      </c>
      <c r="E50" s="157"/>
      <c r="F50" s="118"/>
      <c r="G50" s="120" t="s">
        <v>3</v>
      </c>
      <c r="H50" s="25">
        <f t="shared" si="2"/>
        <v>0</v>
      </c>
      <c r="I50" s="25"/>
      <c r="J50" s="25"/>
      <c r="K50" s="25"/>
      <c r="L50" s="25"/>
      <c r="M50" s="66"/>
      <c r="N50" s="67"/>
      <c r="O50" s="244" t="e">
        <f t="shared" si="0"/>
        <v>#DIV/0!</v>
      </c>
      <c r="P50" s="244" t="e">
        <f t="shared" si="1"/>
        <v>#DIV/0!</v>
      </c>
      <c r="Q50" s="309">
        <v>0</v>
      </c>
    </row>
    <row r="51" spans="1:18" ht="15.2" hidden="1" customHeight="1">
      <c r="A51" s="315"/>
      <c r="B51" s="356"/>
      <c r="C51" s="166"/>
      <c r="D51" s="120" t="s">
        <v>2</v>
      </c>
      <c r="E51" s="161"/>
      <c r="F51" s="118"/>
      <c r="G51" s="120" t="s">
        <v>33</v>
      </c>
      <c r="H51" s="25">
        <f t="shared" si="2"/>
        <v>0</v>
      </c>
      <c r="I51" s="25"/>
      <c r="J51" s="25"/>
      <c r="K51" s="25"/>
      <c r="L51" s="25"/>
      <c r="M51" s="66"/>
      <c r="N51" s="67"/>
      <c r="O51" s="244"/>
      <c r="P51" s="244"/>
      <c r="Q51" s="309"/>
    </row>
    <row r="52" spans="1:18" ht="15.2" customHeight="1">
      <c r="B52" s="175"/>
      <c r="C52" s="269" t="s">
        <v>7</v>
      </c>
      <c r="D52" s="120" t="s">
        <v>3</v>
      </c>
      <c r="E52" s="157"/>
      <c r="F52" s="118"/>
      <c r="G52" s="120" t="s">
        <v>3</v>
      </c>
      <c r="H52" s="25">
        <f t="shared" si="2"/>
        <v>7682227101</v>
      </c>
      <c r="I52" s="25"/>
      <c r="J52" s="25"/>
      <c r="K52" s="25"/>
      <c r="L52" s="25">
        <f>+L24+L36</f>
        <v>7682227101</v>
      </c>
      <c r="M52" s="66"/>
      <c r="N52" s="67"/>
      <c r="O52" s="244"/>
      <c r="P52" s="244"/>
      <c r="Q52" s="309"/>
    </row>
    <row r="53" spans="1:18" ht="15.2" customHeight="1">
      <c r="B53" s="175"/>
      <c r="C53" s="269"/>
      <c r="D53" s="120" t="s">
        <v>2</v>
      </c>
      <c r="E53" s="158"/>
      <c r="F53" s="118"/>
      <c r="G53" s="120" t="s">
        <v>33</v>
      </c>
      <c r="H53" s="25">
        <f t="shared" si="2"/>
        <v>0</v>
      </c>
      <c r="I53" s="25"/>
      <c r="J53" s="25"/>
      <c r="K53" s="25"/>
      <c r="L53" s="25">
        <f>+L25+L37</f>
        <v>0</v>
      </c>
      <c r="M53" s="66"/>
      <c r="N53" s="67"/>
      <c r="O53" s="244"/>
      <c r="P53" s="244"/>
      <c r="Q53" s="309"/>
    </row>
    <row r="54" spans="1:18">
      <c r="D54" s="41"/>
      <c r="H54" s="42"/>
      <c r="I54" s="43"/>
      <c r="J54" s="13"/>
      <c r="K54" s="13"/>
      <c r="L54" s="13"/>
      <c r="M54" s="44"/>
      <c r="N54" s="44"/>
      <c r="O54" s="43"/>
      <c r="P54" s="45"/>
      <c r="Q54" s="46"/>
      <c r="R54" s="45"/>
    </row>
    <row r="55" spans="1:18" ht="15">
      <c r="B55" s="272" t="s">
        <v>34</v>
      </c>
      <c r="C55" s="272"/>
      <c r="D55" s="272" t="s">
        <v>6</v>
      </c>
      <c r="E55" s="272"/>
      <c r="F55" s="272"/>
      <c r="G55" s="272"/>
      <c r="H55" s="272"/>
      <c r="I55" s="272"/>
      <c r="J55" s="101" t="s">
        <v>36</v>
      </c>
      <c r="K55" s="272" t="s">
        <v>37</v>
      </c>
      <c r="L55" s="272"/>
      <c r="M55" s="274" t="s">
        <v>5</v>
      </c>
      <c r="N55" s="275"/>
      <c r="O55" s="275"/>
      <c r="P55" s="275"/>
      <c r="Q55" s="275"/>
    </row>
    <row r="56" spans="1:18" ht="26.25" customHeight="1">
      <c r="B56" s="287" t="s">
        <v>333</v>
      </c>
      <c r="C56" s="416"/>
      <c r="D56" s="437" t="s">
        <v>382</v>
      </c>
      <c r="E56" s="438"/>
      <c r="F56" s="438"/>
      <c r="G56" s="438"/>
      <c r="H56" s="438"/>
      <c r="I56" s="439"/>
      <c r="J56" s="157" t="s">
        <v>27</v>
      </c>
      <c r="K56" s="223" t="s">
        <v>3</v>
      </c>
      <c r="L56" s="446">
        <v>260</v>
      </c>
      <c r="M56" s="217" t="s">
        <v>365</v>
      </c>
      <c r="N56" s="217"/>
      <c r="O56" s="217"/>
      <c r="P56" s="217"/>
      <c r="Q56" s="217"/>
    </row>
    <row r="57" spans="1:18" ht="18" customHeight="1">
      <c r="B57" s="417"/>
      <c r="C57" s="418"/>
      <c r="D57" s="440"/>
      <c r="E57" s="441"/>
      <c r="F57" s="441"/>
      <c r="G57" s="441"/>
      <c r="H57" s="441"/>
      <c r="I57" s="442"/>
      <c r="J57" s="161"/>
      <c r="K57" s="224"/>
      <c r="L57" s="447"/>
      <c r="M57" s="217"/>
      <c r="N57" s="217"/>
      <c r="O57" s="217"/>
      <c r="P57" s="217"/>
      <c r="Q57" s="217"/>
    </row>
    <row r="58" spans="1:18" ht="18.75" customHeight="1">
      <c r="B58" s="417"/>
      <c r="C58" s="418"/>
      <c r="D58" s="440"/>
      <c r="E58" s="441"/>
      <c r="F58" s="441"/>
      <c r="G58" s="441"/>
      <c r="H58" s="441"/>
      <c r="I58" s="442"/>
      <c r="J58" s="161"/>
      <c r="K58" s="347"/>
      <c r="L58" s="448"/>
      <c r="M58" s="286" t="s">
        <v>4</v>
      </c>
      <c r="N58" s="286"/>
      <c r="O58" s="286"/>
      <c r="P58" s="286"/>
      <c r="Q58" s="286"/>
    </row>
    <row r="59" spans="1:18" ht="14.25" customHeight="1">
      <c r="B59" s="417"/>
      <c r="C59" s="418"/>
      <c r="D59" s="440"/>
      <c r="E59" s="441"/>
      <c r="F59" s="441"/>
      <c r="G59" s="441"/>
      <c r="H59" s="441"/>
      <c r="I59" s="442"/>
      <c r="J59" s="161"/>
      <c r="K59" s="223" t="s">
        <v>2</v>
      </c>
      <c r="L59" s="449"/>
      <c r="M59" s="286"/>
      <c r="N59" s="286"/>
      <c r="O59" s="286"/>
      <c r="P59" s="286"/>
      <c r="Q59" s="286"/>
    </row>
    <row r="60" spans="1:18" ht="15.75" customHeight="1">
      <c r="B60" s="417"/>
      <c r="C60" s="418"/>
      <c r="D60" s="440"/>
      <c r="E60" s="441"/>
      <c r="F60" s="441"/>
      <c r="G60" s="441"/>
      <c r="H60" s="441"/>
      <c r="I60" s="442"/>
      <c r="J60" s="161"/>
      <c r="K60" s="224"/>
      <c r="L60" s="450"/>
      <c r="M60" s="217" t="s">
        <v>366</v>
      </c>
      <c r="N60" s="217"/>
      <c r="O60" s="217"/>
      <c r="P60" s="217"/>
      <c r="Q60" s="217"/>
    </row>
    <row r="61" spans="1:18" ht="15.75" customHeight="1">
      <c r="B61" s="419"/>
      <c r="C61" s="420"/>
      <c r="D61" s="443"/>
      <c r="E61" s="444"/>
      <c r="F61" s="444"/>
      <c r="G61" s="444"/>
      <c r="H61" s="444"/>
      <c r="I61" s="445"/>
      <c r="J61" s="158"/>
      <c r="K61" s="347"/>
      <c r="L61" s="451"/>
      <c r="M61" s="217"/>
      <c r="N61" s="217"/>
      <c r="O61" s="217"/>
      <c r="P61" s="217"/>
      <c r="Q61" s="217"/>
    </row>
    <row r="62" spans="1:18" ht="15" customHeight="1">
      <c r="B62" s="280" t="s">
        <v>1</v>
      </c>
      <c r="C62" s="281"/>
      <c r="D62" s="281"/>
      <c r="E62" s="281"/>
      <c r="F62" s="281"/>
      <c r="G62" s="281"/>
      <c r="H62" s="281"/>
      <c r="I62" s="281"/>
      <c r="J62" s="281"/>
      <c r="K62" s="281"/>
      <c r="L62" s="282"/>
      <c r="M62" s="286" t="s">
        <v>0</v>
      </c>
      <c r="N62" s="286"/>
      <c r="O62" s="286"/>
      <c r="P62" s="286"/>
      <c r="Q62" s="286"/>
    </row>
    <row r="63" spans="1:18" ht="29.25" customHeight="1">
      <c r="B63" s="283"/>
      <c r="C63" s="284"/>
      <c r="D63" s="284"/>
      <c r="E63" s="284"/>
      <c r="F63" s="284"/>
      <c r="G63" s="284"/>
      <c r="H63" s="284"/>
      <c r="I63" s="284"/>
      <c r="J63" s="284"/>
      <c r="K63" s="284"/>
      <c r="L63" s="285"/>
      <c r="M63" s="286"/>
      <c r="N63" s="286"/>
      <c r="O63" s="286"/>
      <c r="P63" s="286"/>
      <c r="Q63" s="286"/>
    </row>
    <row r="64" spans="1:18">
      <c r="M64" s="48"/>
      <c r="N64" s="48"/>
    </row>
    <row r="65" spans="18:53">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row>
    <row r="66" spans="18:53">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row>
    <row r="67" spans="18:53">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row>
    <row r="68" spans="18:53">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row>
    <row r="69" spans="18:53">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row>
    <row r="70" spans="18:53">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row>
    <row r="71" spans="18:53">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row>
    <row r="72" spans="18:53">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row>
    <row r="73" spans="18:53">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row>
    <row r="74" spans="18:53">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row>
    <row r="75" spans="18:53">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row>
    <row r="76" spans="18:53">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row>
    <row r="77" spans="18:53">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row>
    <row r="78" spans="18:53">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row>
    <row r="79" spans="18:53">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row>
    <row r="80" spans="18:53">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row>
    <row r="81" spans="18:53">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row>
    <row r="82" spans="18:53">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row>
    <row r="83" spans="18:53">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row>
    <row r="84" spans="18:53">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row>
    <row r="85" spans="18:53">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row>
    <row r="86" spans="18:53">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row>
    <row r="87" spans="18:53">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row>
    <row r="88" spans="18:53">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row>
    <row r="89" spans="18:53">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row>
    <row r="90" spans="18:53">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row>
    <row r="91" spans="18:53">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row>
    <row r="92" spans="18:53">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row>
    <row r="93" spans="18:53">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row>
    <row r="94" spans="18:53">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row>
    <row r="95" spans="18:53">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row>
    <row r="96" spans="18:53">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row>
    <row r="97" spans="18:53">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row>
  </sheetData>
  <mergeCells count="154">
    <mergeCell ref="C48:C49"/>
    <mergeCell ref="C50:C51"/>
    <mergeCell ref="B20:B51"/>
    <mergeCell ref="A20:A51"/>
    <mergeCell ref="E24:E25"/>
    <mergeCell ref="E26:E27"/>
    <mergeCell ref="E28:E29"/>
    <mergeCell ref="E30:E31"/>
    <mergeCell ref="E36:E37"/>
    <mergeCell ref="E38:E39"/>
    <mergeCell ref="E42:E43"/>
    <mergeCell ref="E44:E45"/>
    <mergeCell ref="E46:E47"/>
    <mergeCell ref="E48:E49"/>
    <mergeCell ref="E50:E51"/>
    <mergeCell ref="C24:C25"/>
    <mergeCell ref="C26:C27"/>
    <mergeCell ref="C28:C29"/>
    <mergeCell ref="C30:C31"/>
    <mergeCell ref="C36:C37"/>
    <mergeCell ref="C38:C39"/>
    <mergeCell ref="C42:C43"/>
    <mergeCell ref="C44:C45"/>
    <mergeCell ref="C46:C47"/>
    <mergeCell ref="B62:L63"/>
    <mergeCell ref="M62:Q63"/>
    <mergeCell ref="M58:Q59"/>
    <mergeCell ref="M60:Q61"/>
    <mergeCell ref="B56:C61"/>
    <mergeCell ref="D56:I61"/>
    <mergeCell ref="J56:J61"/>
    <mergeCell ref="K56:K58"/>
    <mergeCell ref="L56:L58"/>
    <mergeCell ref="L59:L61"/>
    <mergeCell ref="K59:K61"/>
    <mergeCell ref="B55:C55"/>
    <mergeCell ref="D55:I55"/>
    <mergeCell ref="K55:L55"/>
    <mergeCell ref="M55:Q55"/>
    <mergeCell ref="M56:Q57"/>
    <mergeCell ref="B52:B53"/>
    <mergeCell ref="C52:C53"/>
    <mergeCell ref="E52:E53"/>
    <mergeCell ref="O52:O53"/>
    <mergeCell ref="P52:P53"/>
    <mergeCell ref="Q52:Q53"/>
    <mergeCell ref="Q34:Q35"/>
    <mergeCell ref="C40:C41"/>
    <mergeCell ref="E40:E41"/>
    <mergeCell ref="O40:O41"/>
    <mergeCell ref="P40:P41"/>
    <mergeCell ref="Q40:Q41"/>
    <mergeCell ref="C32:C33"/>
    <mergeCell ref="E32:E33"/>
    <mergeCell ref="O32:O33"/>
    <mergeCell ref="P32:P33"/>
    <mergeCell ref="Q32:Q33"/>
    <mergeCell ref="C34:C35"/>
    <mergeCell ref="E34:E35"/>
    <mergeCell ref="O34:O35"/>
    <mergeCell ref="P34:P35"/>
    <mergeCell ref="O36:O37"/>
    <mergeCell ref="P36:P37"/>
    <mergeCell ref="Q36:Q37"/>
    <mergeCell ref="O38:O39"/>
    <mergeCell ref="P38:P39"/>
    <mergeCell ref="Q38:Q39"/>
    <mergeCell ref="B17:B19"/>
    <mergeCell ref="C17:C19"/>
    <mergeCell ref="D17:D19"/>
    <mergeCell ref="E17:E19"/>
    <mergeCell ref="F17:F19"/>
    <mergeCell ref="G17:G19"/>
    <mergeCell ref="U17:V17"/>
    <mergeCell ref="H17:H19"/>
    <mergeCell ref="I17:L18"/>
    <mergeCell ref="M17:N18"/>
    <mergeCell ref="O17:Q17"/>
    <mergeCell ref="O18:O19"/>
    <mergeCell ref="P18:P19"/>
    <mergeCell ref="Q18:Q19"/>
    <mergeCell ref="U18:V18"/>
    <mergeCell ref="U19:V19"/>
    <mergeCell ref="U20:V20"/>
    <mergeCell ref="C22:C23"/>
    <mergeCell ref="E22:E23"/>
    <mergeCell ref="O22:O23"/>
    <mergeCell ref="P22:P23"/>
    <mergeCell ref="Q22:Q23"/>
    <mergeCell ref="C20:C21"/>
    <mergeCell ref="E20:E21"/>
    <mergeCell ref="O20:O21"/>
    <mergeCell ref="P20:P21"/>
    <mergeCell ref="Q20:Q21"/>
    <mergeCell ref="F16:I16"/>
    <mergeCell ref="B12:C12"/>
    <mergeCell ref="D12:I12"/>
    <mergeCell ref="B13:C13"/>
    <mergeCell ref="D13:I13"/>
    <mergeCell ref="M11:Q16"/>
    <mergeCell ref="U11:W11"/>
    <mergeCell ref="B14:C14"/>
    <mergeCell ref="D14:I14"/>
    <mergeCell ref="T9:X9"/>
    <mergeCell ref="B10:C10"/>
    <mergeCell ref="D10:I10"/>
    <mergeCell ref="N10:P10"/>
    <mergeCell ref="B11:C11"/>
    <mergeCell ref="D11:I11"/>
    <mergeCell ref="B2:C5"/>
    <mergeCell ref="D2:K3"/>
    <mergeCell ref="L2:O2"/>
    <mergeCell ref="P2:Q5"/>
    <mergeCell ref="L3:O3"/>
    <mergeCell ref="D4:K5"/>
    <mergeCell ref="L4:O4"/>
    <mergeCell ref="L5:O5"/>
    <mergeCell ref="C6:Q6"/>
    <mergeCell ref="D7:Q7"/>
    <mergeCell ref="D8:Q8"/>
    <mergeCell ref="B9:C9"/>
    <mergeCell ref="D9:I9"/>
    <mergeCell ref="J9:L16"/>
    <mergeCell ref="M9:Q9"/>
    <mergeCell ref="B15:C15"/>
    <mergeCell ref="D15:I15"/>
    <mergeCell ref="D16:E16"/>
    <mergeCell ref="Q24:Q25"/>
    <mergeCell ref="O26:O27"/>
    <mergeCell ref="P26:P27"/>
    <mergeCell ref="Q26:Q27"/>
    <mergeCell ref="O28:O29"/>
    <mergeCell ref="P28:P29"/>
    <mergeCell ref="Q28:Q29"/>
    <mergeCell ref="O30:O31"/>
    <mergeCell ref="P30:P31"/>
    <mergeCell ref="Q30:Q31"/>
    <mergeCell ref="O24:O25"/>
    <mergeCell ref="P24:P25"/>
    <mergeCell ref="O42:O43"/>
    <mergeCell ref="P42:P43"/>
    <mergeCell ref="Q42:Q43"/>
    <mergeCell ref="O50:O51"/>
    <mergeCell ref="P50:P51"/>
    <mergeCell ref="Q50:Q51"/>
    <mergeCell ref="O44:O45"/>
    <mergeCell ref="P44:P45"/>
    <mergeCell ref="Q44:Q45"/>
    <mergeCell ref="O46:O47"/>
    <mergeCell ref="P46:P47"/>
    <mergeCell ref="Q46:Q47"/>
    <mergeCell ref="O48:O49"/>
    <mergeCell ref="P48:P49"/>
    <mergeCell ref="Q48:Q49"/>
  </mergeCells>
  <pageMargins left="0.35433070866141736" right="0.19685039370078741" top="0.23622047244094491" bottom="0.19685039370078741" header="0.15748031496062992" footer="0"/>
  <pageSetup paperSize="345" scale="43"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A114"/>
  <sheetViews>
    <sheetView zoomScale="80" zoomScaleNormal="80" workbookViewId="0">
      <selection activeCell="Q49" sqref="Q49:Q78"/>
    </sheetView>
  </sheetViews>
  <sheetFormatPr baseColWidth="10" defaultColWidth="12.5703125" defaultRowHeight="14.25"/>
  <cols>
    <col min="1" max="1" width="9.7109375" style="1" customWidth="1"/>
    <col min="2" max="2" width="45.5703125" style="1" customWidth="1"/>
    <col min="3" max="3" width="53.14062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1"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ht="37.5" customHeight="1">
      <c r="B2" s="175"/>
      <c r="C2" s="175"/>
      <c r="D2" s="196" t="s">
        <v>350</v>
      </c>
      <c r="E2" s="197"/>
      <c r="F2" s="197"/>
      <c r="G2" s="197"/>
      <c r="H2" s="197"/>
      <c r="I2" s="197"/>
      <c r="J2" s="197"/>
      <c r="K2" s="198"/>
      <c r="L2" s="193" t="s">
        <v>351</v>
      </c>
      <c r="M2" s="194"/>
      <c r="N2" s="194"/>
      <c r="O2" s="195"/>
      <c r="P2" s="327"/>
      <c r="Q2" s="328"/>
      <c r="R2" s="3"/>
    </row>
    <row r="3" spans="2:28" ht="37.5" customHeight="1">
      <c r="B3" s="175"/>
      <c r="C3" s="175"/>
      <c r="D3" s="181"/>
      <c r="E3" s="182"/>
      <c r="F3" s="182"/>
      <c r="G3" s="182"/>
      <c r="H3" s="182"/>
      <c r="I3" s="182"/>
      <c r="J3" s="182"/>
      <c r="K3" s="183"/>
      <c r="L3" s="193" t="s">
        <v>352</v>
      </c>
      <c r="M3" s="194"/>
      <c r="N3" s="194"/>
      <c r="O3" s="195"/>
      <c r="P3" s="189"/>
      <c r="Q3" s="329"/>
      <c r="R3" s="3"/>
    </row>
    <row r="4" spans="2:28" ht="33.75" customHeight="1">
      <c r="B4" s="175"/>
      <c r="C4" s="175"/>
      <c r="D4" s="196" t="s">
        <v>353</v>
      </c>
      <c r="E4" s="197"/>
      <c r="F4" s="197"/>
      <c r="G4" s="197"/>
      <c r="H4" s="197"/>
      <c r="I4" s="197"/>
      <c r="J4" s="197"/>
      <c r="K4" s="198"/>
      <c r="L4" s="193" t="s">
        <v>354</v>
      </c>
      <c r="M4" s="194"/>
      <c r="N4" s="194"/>
      <c r="O4" s="195"/>
      <c r="P4" s="189"/>
      <c r="Q4" s="329"/>
      <c r="R4" s="3"/>
    </row>
    <row r="5" spans="2:28" ht="38.25" customHeight="1">
      <c r="B5" s="175"/>
      <c r="C5" s="175"/>
      <c r="D5" s="181"/>
      <c r="E5" s="182"/>
      <c r="F5" s="182"/>
      <c r="G5" s="182"/>
      <c r="H5" s="182"/>
      <c r="I5" s="182"/>
      <c r="J5" s="182"/>
      <c r="K5" s="183"/>
      <c r="L5" s="193" t="s">
        <v>355</v>
      </c>
      <c r="M5" s="194"/>
      <c r="N5" s="194"/>
      <c r="O5" s="195"/>
      <c r="P5" s="330"/>
      <c r="Q5" s="331"/>
      <c r="R5" s="3"/>
    </row>
    <row r="6" spans="2:28" ht="23.25" customHeight="1">
      <c r="C6" s="205"/>
      <c r="D6" s="205"/>
      <c r="E6" s="205"/>
      <c r="F6" s="205"/>
      <c r="G6" s="205"/>
      <c r="H6" s="205"/>
      <c r="I6" s="205"/>
      <c r="J6" s="205"/>
      <c r="K6" s="205"/>
      <c r="L6" s="205"/>
      <c r="M6" s="205"/>
      <c r="N6" s="205"/>
      <c r="O6" s="205"/>
      <c r="P6" s="205"/>
      <c r="Q6" s="205"/>
      <c r="R6" s="3"/>
    </row>
    <row r="7" spans="2:28" ht="31.5" customHeight="1">
      <c r="B7" s="4" t="s">
        <v>32</v>
      </c>
      <c r="C7" s="4" t="s">
        <v>39</v>
      </c>
      <c r="D7" s="320" t="s">
        <v>362</v>
      </c>
      <c r="E7" s="320"/>
      <c r="F7" s="320"/>
      <c r="G7" s="320"/>
      <c r="H7" s="320"/>
      <c r="I7" s="320"/>
      <c r="J7" s="320"/>
      <c r="K7" s="320"/>
      <c r="L7" s="320"/>
      <c r="M7" s="320"/>
      <c r="N7" s="320"/>
      <c r="O7" s="320"/>
      <c r="P7" s="320"/>
      <c r="Q7" s="320"/>
      <c r="R7" s="3"/>
    </row>
    <row r="8" spans="2:28" s="5" customFormat="1" ht="36" customHeight="1">
      <c r="B8" s="110" t="s">
        <v>26</v>
      </c>
      <c r="C8" s="110" t="s">
        <v>59</v>
      </c>
      <c r="D8" s="208" t="s">
        <v>363</v>
      </c>
      <c r="E8" s="208"/>
      <c r="F8" s="208"/>
      <c r="G8" s="208"/>
      <c r="H8" s="208"/>
      <c r="I8" s="208"/>
      <c r="J8" s="208"/>
      <c r="K8" s="208"/>
      <c r="L8" s="208"/>
      <c r="M8" s="208"/>
      <c r="N8" s="208"/>
      <c r="O8" s="208"/>
      <c r="P8" s="208"/>
      <c r="Q8" s="208"/>
    </row>
    <row r="9" spans="2:28" ht="36" customHeight="1">
      <c r="B9" s="208" t="s">
        <v>52</v>
      </c>
      <c r="C9" s="208"/>
      <c r="D9" s="211" t="s">
        <v>60</v>
      </c>
      <c r="E9" s="211"/>
      <c r="F9" s="211"/>
      <c r="G9" s="211"/>
      <c r="H9" s="211"/>
      <c r="I9" s="211"/>
      <c r="J9" s="212" t="s">
        <v>385</v>
      </c>
      <c r="K9" s="212"/>
      <c r="L9" s="212"/>
      <c r="M9" s="214" t="s">
        <v>25</v>
      </c>
      <c r="N9" s="214"/>
      <c r="O9" s="214"/>
      <c r="P9" s="214"/>
      <c r="Q9" s="214"/>
      <c r="R9" s="6"/>
      <c r="T9" s="229"/>
      <c r="U9" s="229"/>
      <c r="V9" s="229"/>
      <c r="W9" s="229"/>
      <c r="X9" s="229"/>
    </row>
    <row r="10" spans="2:28" ht="36" customHeight="1">
      <c r="B10" s="208" t="s">
        <v>53</v>
      </c>
      <c r="C10" s="208"/>
      <c r="D10" s="211" t="s">
        <v>61</v>
      </c>
      <c r="E10" s="211"/>
      <c r="F10" s="211"/>
      <c r="G10" s="211"/>
      <c r="H10" s="211"/>
      <c r="I10" s="211"/>
      <c r="J10" s="212"/>
      <c r="K10" s="212"/>
      <c r="L10" s="212"/>
      <c r="M10" s="116" t="s">
        <v>24</v>
      </c>
      <c r="N10" s="230" t="s">
        <v>23</v>
      </c>
      <c r="O10" s="230"/>
      <c r="P10" s="230"/>
      <c r="Q10" s="116" t="s">
        <v>22</v>
      </c>
      <c r="R10" s="6"/>
      <c r="T10" s="115"/>
      <c r="U10" s="115"/>
      <c r="V10" s="115"/>
      <c r="W10" s="115"/>
      <c r="X10" s="115"/>
    </row>
    <row r="11" spans="2:28" ht="31.5" customHeight="1">
      <c r="B11" s="232" t="s">
        <v>21</v>
      </c>
      <c r="C11" s="232"/>
      <c r="D11" s="233" t="s">
        <v>71</v>
      </c>
      <c r="E11" s="233"/>
      <c r="F11" s="233"/>
      <c r="G11" s="233"/>
      <c r="H11" s="233"/>
      <c r="I11" s="233"/>
      <c r="J11" s="212"/>
      <c r="K11" s="212"/>
      <c r="L11" s="212"/>
      <c r="M11" s="234" t="s">
        <v>40</v>
      </c>
      <c r="N11" s="234"/>
      <c r="O11" s="234"/>
      <c r="P11" s="234"/>
      <c r="Q11" s="234"/>
      <c r="R11" s="6"/>
      <c r="T11" s="117"/>
      <c r="U11" s="238"/>
      <c r="V11" s="238"/>
      <c r="W11" s="238"/>
      <c r="X11" s="117"/>
      <c r="Z11" s="109"/>
      <c r="AA11" s="109"/>
    </row>
    <row r="12" spans="2:28" ht="39.75" customHeight="1">
      <c r="B12" s="222" t="s">
        <v>55</v>
      </c>
      <c r="C12" s="222"/>
      <c r="D12" s="155" t="s">
        <v>153</v>
      </c>
      <c r="E12" s="155"/>
      <c r="F12" s="155"/>
      <c r="G12" s="155"/>
      <c r="H12" s="155"/>
      <c r="I12" s="155"/>
      <c r="J12" s="212"/>
      <c r="K12" s="212"/>
      <c r="L12" s="212"/>
      <c r="M12" s="234"/>
      <c r="N12" s="234"/>
      <c r="O12" s="234"/>
      <c r="P12" s="234"/>
      <c r="Q12" s="234"/>
      <c r="R12" s="6"/>
      <c r="T12" s="117"/>
      <c r="U12" s="117"/>
      <c r="V12" s="117"/>
      <c r="W12" s="117"/>
      <c r="X12" s="117"/>
      <c r="Z12" s="109"/>
      <c r="AA12" s="109"/>
    </row>
    <row r="13" spans="2:28" ht="31.5" customHeight="1">
      <c r="B13" s="217" t="s">
        <v>20</v>
      </c>
      <c r="C13" s="217"/>
      <c r="D13" s="218">
        <v>2022730010025</v>
      </c>
      <c r="E13" s="218"/>
      <c r="F13" s="218"/>
      <c r="G13" s="218"/>
      <c r="H13" s="218"/>
      <c r="I13" s="218"/>
      <c r="J13" s="212"/>
      <c r="K13" s="212"/>
      <c r="L13" s="212"/>
      <c r="M13" s="234"/>
      <c r="N13" s="234"/>
      <c r="O13" s="234"/>
      <c r="P13" s="234"/>
      <c r="Q13" s="234"/>
      <c r="R13" s="6"/>
      <c r="T13" s="117"/>
      <c r="U13" s="117"/>
      <c r="V13" s="117"/>
      <c r="W13" s="117"/>
      <c r="X13" s="117"/>
      <c r="Z13" s="109"/>
      <c r="AA13" s="109"/>
    </row>
    <row r="14" spans="2:28" ht="48" customHeight="1">
      <c r="B14" s="222" t="s">
        <v>55</v>
      </c>
      <c r="C14" s="222"/>
      <c r="D14" s="155" t="s">
        <v>83</v>
      </c>
      <c r="E14" s="155"/>
      <c r="F14" s="155"/>
      <c r="G14" s="155"/>
      <c r="H14" s="155"/>
      <c r="I14" s="155"/>
      <c r="J14" s="212"/>
      <c r="K14" s="212"/>
      <c r="L14" s="212"/>
      <c r="M14" s="234"/>
      <c r="N14" s="234"/>
      <c r="O14" s="234"/>
      <c r="P14" s="234"/>
      <c r="Q14" s="234"/>
      <c r="R14" s="6"/>
      <c r="T14" s="11"/>
      <c r="U14" s="124"/>
      <c r="V14" s="124"/>
      <c r="W14" s="124"/>
      <c r="X14" s="12"/>
      <c r="Z14" s="13"/>
      <c r="AA14" s="14"/>
      <c r="AB14" s="15"/>
    </row>
    <row r="15" spans="2:28" ht="23.25" customHeight="1">
      <c r="B15" s="217" t="s">
        <v>20</v>
      </c>
      <c r="C15" s="217"/>
      <c r="D15" s="218">
        <v>2024730010091</v>
      </c>
      <c r="E15" s="218"/>
      <c r="F15" s="218"/>
      <c r="G15" s="218"/>
      <c r="H15" s="218"/>
      <c r="I15" s="218"/>
      <c r="J15" s="212"/>
      <c r="K15" s="212"/>
      <c r="L15" s="212"/>
      <c r="M15" s="234"/>
      <c r="N15" s="234"/>
      <c r="O15" s="234"/>
      <c r="P15" s="234"/>
      <c r="Q15" s="234"/>
      <c r="R15" s="6"/>
      <c r="T15" s="11"/>
      <c r="U15" s="124"/>
      <c r="V15" s="124"/>
      <c r="W15" s="124"/>
      <c r="X15" s="12"/>
      <c r="Z15" s="13"/>
      <c r="AA15" s="14"/>
      <c r="AB15" s="15"/>
    </row>
    <row r="16" spans="2:28" ht="28.5" customHeight="1">
      <c r="B16" s="334" t="s">
        <v>58</v>
      </c>
      <c r="C16" s="50" t="s">
        <v>45</v>
      </c>
      <c r="D16" s="251" t="s">
        <v>57</v>
      </c>
      <c r="E16" s="251"/>
      <c r="F16" s="359" t="s">
        <v>42</v>
      </c>
      <c r="G16" s="359"/>
      <c r="H16" s="359"/>
      <c r="I16" s="359"/>
      <c r="J16" s="212"/>
      <c r="K16" s="212"/>
      <c r="L16" s="212"/>
      <c r="M16" s="234"/>
      <c r="N16" s="234"/>
      <c r="O16" s="234"/>
      <c r="P16" s="234"/>
      <c r="Q16" s="234"/>
      <c r="R16" s="6"/>
      <c r="T16" s="18"/>
      <c r="U16" s="124"/>
      <c r="V16" s="124"/>
      <c r="W16" s="124"/>
      <c r="X16" s="12"/>
      <c r="Y16" s="19"/>
      <c r="Z16" s="13"/>
      <c r="AA16" s="14"/>
      <c r="AB16" s="15"/>
    </row>
    <row r="17" spans="1:28" ht="28.5" customHeight="1">
      <c r="B17" s="334"/>
      <c r="C17" s="50" t="s">
        <v>45</v>
      </c>
      <c r="D17" s="251"/>
      <c r="E17" s="251"/>
      <c r="F17" s="359" t="s">
        <v>42</v>
      </c>
      <c r="G17" s="359"/>
      <c r="H17" s="359"/>
      <c r="I17" s="359"/>
      <c r="J17" s="212"/>
      <c r="K17" s="212"/>
      <c r="L17" s="212"/>
      <c r="M17" s="234"/>
      <c r="N17" s="234"/>
      <c r="O17" s="234"/>
      <c r="P17" s="234"/>
      <c r="Q17" s="234"/>
      <c r="R17" s="6"/>
      <c r="T17" s="18"/>
      <c r="U17" s="124"/>
      <c r="V17" s="124"/>
      <c r="W17" s="124"/>
      <c r="X17" s="12"/>
      <c r="Y17" s="19"/>
      <c r="Z17" s="13"/>
      <c r="AA17" s="14"/>
      <c r="AB17" s="15"/>
    </row>
    <row r="18" spans="1:28" ht="28.5" customHeight="1">
      <c r="B18" s="334"/>
      <c r="C18" s="50" t="s">
        <v>65</v>
      </c>
      <c r="D18" s="251"/>
      <c r="E18" s="251"/>
      <c r="F18" s="359" t="s">
        <v>42</v>
      </c>
      <c r="G18" s="359"/>
      <c r="H18" s="359"/>
      <c r="I18" s="359"/>
      <c r="J18" s="212"/>
      <c r="K18" s="212"/>
      <c r="L18" s="212"/>
      <c r="M18" s="234"/>
      <c r="N18" s="234"/>
      <c r="O18" s="234"/>
      <c r="P18" s="234"/>
      <c r="Q18" s="234"/>
      <c r="R18" s="6"/>
      <c r="T18" s="18"/>
      <c r="U18" s="124"/>
      <c r="V18" s="124"/>
      <c r="W18" s="124"/>
      <c r="X18" s="12"/>
      <c r="Y18" s="19"/>
      <c r="Z18" s="13"/>
      <c r="AA18" s="14"/>
      <c r="AB18" s="15"/>
    </row>
    <row r="19" spans="1:28" ht="28.5" customHeight="1">
      <c r="B19" s="334"/>
      <c r="C19" s="50" t="s">
        <v>46</v>
      </c>
      <c r="D19" s="251"/>
      <c r="E19" s="251"/>
      <c r="F19" s="359" t="s">
        <v>42</v>
      </c>
      <c r="G19" s="359"/>
      <c r="H19" s="359"/>
      <c r="I19" s="359"/>
      <c r="J19" s="212"/>
      <c r="K19" s="212"/>
      <c r="L19" s="212"/>
      <c r="M19" s="234"/>
      <c r="N19" s="234"/>
      <c r="O19" s="234"/>
      <c r="P19" s="234"/>
      <c r="Q19" s="234"/>
      <c r="R19" s="6"/>
      <c r="T19" s="18"/>
      <c r="U19" s="124"/>
      <c r="V19" s="124"/>
      <c r="W19" s="124"/>
      <c r="X19" s="12"/>
      <c r="Y19" s="19"/>
      <c r="Z19" s="13"/>
      <c r="AA19" s="14"/>
      <c r="AB19" s="15"/>
    </row>
    <row r="20" spans="1:28" ht="28.5" customHeight="1">
      <c r="B20" s="324" t="s">
        <v>30</v>
      </c>
      <c r="C20" s="251" t="s">
        <v>28</v>
      </c>
      <c r="D20" s="254" t="s">
        <v>357</v>
      </c>
      <c r="E20" s="254" t="s">
        <v>19</v>
      </c>
      <c r="F20" s="254" t="s">
        <v>38</v>
      </c>
      <c r="G20" s="322" t="s">
        <v>358</v>
      </c>
      <c r="H20" s="254" t="s">
        <v>31</v>
      </c>
      <c r="I20" s="338" t="s">
        <v>29</v>
      </c>
      <c r="J20" s="339"/>
      <c r="K20" s="339"/>
      <c r="L20" s="340"/>
      <c r="M20" s="254" t="s">
        <v>18</v>
      </c>
      <c r="N20" s="254"/>
      <c r="O20" s="341" t="s">
        <v>17</v>
      </c>
      <c r="P20" s="341"/>
      <c r="Q20" s="341"/>
      <c r="T20" s="20"/>
      <c r="U20" s="335"/>
      <c r="V20" s="335"/>
      <c r="X20" s="12"/>
      <c r="Z20" s="13"/>
      <c r="AA20" s="14"/>
      <c r="AB20" s="15"/>
    </row>
    <row r="21" spans="1:28" ht="33.75" customHeight="1">
      <c r="B21" s="325"/>
      <c r="C21" s="251"/>
      <c r="D21" s="254"/>
      <c r="E21" s="254"/>
      <c r="F21" s="254"/>
      <c r="G21" s="254"/>
      <c r="H21" s="254"/>
      <c r="I21" s="260"/>
      <c r="J21" s="261"/>
      <c r="K21" s="261"/>
      <c r="L21" s="262"/>
      <c r="M21" s="254"/>
      <c r="N21" s="254"/>
      <c r="O21" s="254" t="s">
        <v>16</v>
      </c>
      <c r="P21" s="254" t="s">
        <v>15</v>
      </c>
      <c r="Q21" s="251" t="s">
        <v>14</v>
      </c>
      <c r="T21" s="19"/>
      <c r="U21" s="335"/>
      <c r="V21" s="335"/>
      <c r="X21" s="14"/>
      <c r="Z21" s="13"/>
      <c r="AA21" s="14"/>
      <c r="AB21" s="15"/>
    </row>
    <row r="22" spans="1:28" ht="39.75" customHeight="1">
      <c r="B22" s="326"/>
      <c r="C22" s="251"/>
      <c r="D22" s="254"/>
      <c r="E22" s="254"/>
      <c r="F22" s="254"/>
      <c r="G22" s="254"/>
      <c r="H22" s="254"/>
      <c r="I22" s="21" t="s">
        <v>13</v>
      </c>
      <c r="J22" s="21" t="s">
        <v>12</v>
      </c>
      <c r="K22" s="21" t="s">
        <v>11</v>
      </c>
      <c r="L22" s="102" t="s">
        <v>375</v>
      </c>
      <c r="M22" s="120" t="s">
        <v>9</v>
      </c>
      <c r="N22" s="121" t="s">
        <v>8</v>
      </c>
      <c r="O22" s="254"/>
      <c r="P22" s="254"/>
      <c r="Q22" s="251"/>
      <c r="T22" s="19"/>
      <c r="U22" s="335"/>
      <c r="V22" s="335"/>
      <c r="X22" s="14"/>
      <c r="Z22" s="13"/>
      <c r="AA22" s="14"/>
      <c r="AB22" s="15"/>
    </row>
    <row r="23" spans="1:28" ht="15.75" hidden="1" customHeight="1">
      <c r="A23" s="457" t="s">
        <v>173</v>
      </c>
      <c r="B23" s="458" t="s">
        <v>386</v>
      </c>
      <c r="C23" s="165" t="s">
        <v>174</v>
      </c>
      <c r="D23" s="120" t="s">
        <v>3</v>
      </c>
      <c r="E23" s="157" t="s">
        <v>317</v>
      </c>
      <c r="F23" s="24">
        <v>10</v>
      </c>
      <c r="G23" s="120" t="s">
        <v>3</v>
      </c>
      <c r="H23" s="80">
        <v>20000000</v>
      </c>
      <c r="I23" s="81"/>
      <c r="J23" s="66"/>
      <c r="K23" s="82"/>
      <c r="L23" s="66"/>
      <c r="M23" s="93"/>
      <c r="N23" s="93"/>
      <c r="O23" s="244">
        <f>+F24/F23</f>
        <v>0.5</v>
      </c>
      <c r="P23" s="244">
        <f>+H24/H23</f>
        <v>0.5</v>
      </c>
      <c r="Q23" s="309">
        <f>+(O23*O23)/P23</f>
        <v>0.5</v>
      </c>
      <c r="T23" s="19"/>
      <c r="U23" s="335"/>
      <c r="V23" s="335"/>
      <c r="X23" s="27"/>
      <c r="Z23" s="13"/>
      <c r="AA23" s="14"/>
      <c r="AB23" s="15"/>
    </row>
    <row r="24" spans="1:28" ht="15.75" hidden="1" customHeight="1">
      <c r="A24" s="457"/>
      <c r="B24" s="459"/>
      <c r="C24" s="166"/>
      <c r="D24" s="120" t="s">
        <v>2</v>
      </c>
      <c r="E24" s="161"/>
      <c r="F24" s="24">
        <v>5</v>
      </c>
      <c r="G24" s="120" t="s">
        <v>33</v>
      </c>
      <c r="H24" s="80">
        <v>10000000</v>
      </c>
      <c r="I24" s="81"/>
      <c r="J24" s="66"/>
      <c r="K24" s="82"/>
      <c r="L24" s="66"/>
      <c r="M24" s="93"/>
      <c r="N24" s="93"/>
      <c r="O24" s="244"/>
      <c r="P24" s="244"/>
      <c r="Q24" s="309"/>
      <c r="T24" s="19"/>
      <c r="U24" s="125"/>
      <c r="V24" s="125"/>
      <c r="X24" s="27"/>
      <c r="Z24" s="13"/>
      <c r="AA24" s="14"/>
      <c r="AB24" s="15"/>
    </row>
    <row r="25" spans="1:28" ht="15.75" hidden="1" customHeight="1">
      <c r="A25" s="457"/>
      <c r="B25" s="459"/>
      <c r="C25" s="165" t="s">
        <v>175</v>
      </c>
      <c r="D25" s="120" t="s">
        <v>3</v>
      </c>
      <c r="E25" s="157"/>
      <c r="F25" s="83"/>
      <c r="G25" s="120" t="s">
        <v>3</v>
      </c>
      <c r="H25" s="81"/>
      <c r="I25" s="81"/>
      <c r="J25" s="66"/>
      <c r="K25" s="82"/>
      <c r="L25" s="66"/>
      <c r="M25" s="94"/>
      <c r="N25" s="94"/>
      <c r="O25" s="427"/>
      <c r="P25" s="427"/>
      <c r="Q25" s="453"/>
      <c r="X25" s="84"/>
      <c r="Z25" s="13"/>
      <c r="AA25" s="14"/>
      <c r="AB25" s="15"/>
    </row>
    <row r="26" spans="1:28" ht="15.75" hidden="1" customHeight="1">
      <c r="A26" s="457"/>
      <c r="B26" s="459"/>
      <c r="C26" s="166"/>
      <c r="D26" s="120" t="s">
        <v>2</v>
      </c>
      <c r="E26" s="161"/>
      <c r="F26" s="85"/>
      <c r="G26" s="120" t="s">
        <v>33</v>
      </c>
      <c r="H26" s="86"/>
      <c r="I26" s="86"/>
      <c r="J26" s="66"/>
      <c r="K26" s="82"/>
      <c r="L26" s="66"/>
      <c r="M26" s="98"/>
      <c r="N26" s="95"/>
      <c r="O26" s="270"/>
      <c r="P26" s="270"/>
      <c r="Q26" s="267"/>
      <c r="X26" s="84"/>
      <c r="Z26" s="13"/>
      <c r="AA26" s="14"/>
      <c r="AB26" s="15"/>
    </row>
    <row r="27" spans="1:28" ht="15.75" hidden="1" customHeight="1">
      <c r="A27" s="457"/>
      <c r="B27" s="459"/>
      <c r="C27" s="165" t="s">
        <v>185</v>
      </c>
      <c r="D27" s="120" t="s">
        <v>3</v>
      </c>
      <c r="E27" s="157"/>
      <c r="F27" s="85"/>
      <c r="G27" s="120" t="s">
        <v>3</v>
      </c>
      <c r="H27" s="86"/>
      <c r="I27" s="86"/>
      <c r="J27" s="66"/>
      <c r="K27" s="82"/>
      <c r="L27" s="66"/>
      <c r="M27" s="98"/>
      <c r="N27" s="95"/>
      <c r="O27" s="127"/>
      <c r="P27" s="127"/>
      <c r="Q27" s="128"/>
      <c r="X27" s="84"/>
      <c r="Z27" s="13"/>
      <c r="AA27" s="14"/>
      <c r="AB27" s="15"/>
    </row>
    <row r="28" spans="1:28" ht="15.75" hidden="1" customHeight="1">
      <c r="A28" s="457"/>
      <c r="B28" s="459"/>
      <c r="C28" s="166"/>
      <c r="D28" s="120" t="s">
        <v>2</v>
      </c>
      <c r="E28" s="161"/>
      <c r="F28" s="85"/>
      <c r="G28" s="120" t="s">
        <v>33</v>
      </c>
      <c r="H28" s="86"/>
      <c r="I28" s="86"/>
      <c r="J28" s="66"/>
      <c r="K28" s="82"/>
      <c r="L28" s="66"/>
      <c r="M28" s="98"/>
      <c r="N28" s="95"/>
      <c r="O28" s="127"/>
      <c r="P28" s="127"/>
      <c r="Q28" s="128"/>
      <c r="X28" s="84"/>
      <c r="Z28" s="13"/>
      <c r="AA28" s="14"/>
      <c r="AB28" s="15"/>
    </row>
    <row r="29" spans="1:28" ht="15.75" hidden="1" customHeight="1">
      <c r="A29" s="457"/>
      <c r="B29" s="459"/>
      <c r="C29" s="165" t="s">
        <v>176</v>
      </c>
      <c r="D29" s="120" t="s">
        <v>3</v>
      </c>
      <c r="E29" s="157"/>
      <c r="F29" s="85"/>
      <c r="G29" s="120" t="s">
        <v>3</v>
      </c>
      <c r="H29" s="86"/>
      <c r="I29" s="86"/>
      <c r="J29" s="66"/>
      <c r="K29" s="82"/>
      <c r="L29" s="66"/>
      <c r="M29" s="98"/>
      <c r="N29" s="95"/>
      <c r="O29" s="127"/>
      <c r="P29" s="127"/>
      <c r="Q29" s="128"/>
      <c r="X29" s="84"/>
      <c r="Z29" s="13"/>
      <c r="AA29" s="14"/>
      <c r="AB29" s="15"/>
    </row>
    <row r="30" spans="1:28" ht="15.75" hidden="1" customHeight="1">
      <c r="A30" s="457"/>
      <c r="B30" s="459"/>
      <c r="C30" s="166"/>
      <c r="D30" s="120" t="s">
        <v>2</v>
      </c>
      <c r="E30" s="161"/>
      <c r="F30" s="85"/>
      <c r="G30" s="120" t="s">
        <v>33</v>
      </c>
      <c r="H30" s="86"/>
      <c r="I30" s="86"/>
      <c r="J30" s="66"/>
      <c r="K30" s="82"/>
      <c r="L30" s="66"/>
      <c r="M30" s="98"/>
      <c r="N30" s="95"/>
      <c r="O30" s="127"/>
      <c r="P30" s="127"/>
      <c r="Q30" s="128"/>
      <c r="X30" s="84"/>
      <c r="Z30" s="13"/>
      <c r="AA30" s="14"/>
      <c r="AB30" s="15"/>
    </row>
    <row r="31" spans="1:28" ht="15.75" hidden="1" customHeight="1">
      <c r="A31" s="457"/>
      <c r="B31" s="459"/>
      <c r="C31" s="165" t="s">
        <v>177</v>
      </c>
      <c r="D31" s="120" t="s">
        <v>3</v>
      </c>
      <c r="E31" s="157"/>
      <c r="F31" s="85"/>
      <c r="G31" s="120" t="s">
        <v>3</v>
      </c>
      <c r="H31" s="86"/>
      <c r="I31" s="86"/>
      <c r="J31" s="66"/>
      <c r="K31" s="82"/>
      <c r="L31" s="66"/>
      <c r="M31" s="98"/>
      <c r="N31" s="95"/>
      <c r="O31" s="127"/>
      <c r="P31" s="127"/>
      <c r="Q31" s="128"/>
      <c r="X31" s="84"/>
      <c r="Z31" s="13"/>
      <c r="AA31" s="14"/>
      <c r="AB31" s="15"/>
    </row>
    <row r="32" spans="1:28" ht="15.75" hidden="1" customHeight="1">
      <c r="A32" s="457"/>
      <c r="B32" s="459"/>
      <c r="C32" s="166"/>
      <c r="D32" s="120" t="s">
        <v>2</v>
      </c>
      <c r="E32" s="161"/>
      <c r="F32" s="85"/>
      <c r="G32" s="120" t="s">
        <v>33</v>
      </c>
      <c r="H32" s="86"/>
      <c r="I32" s="86"/>
      <c r="J32" s="66"/>
      <c r="K32" s="82"/>
      <c r="L32" s="66"/>
      <c r="M32" s="98"/>
      <c r="N32" s="95"/>
      <c r="O32" s="127"/>
      <c r="P32" s="127"/>
      <c r="Q32" s="128"/>
      <c r="X32" s="84"/>
      <c r="Z32" s="13"/>
      <c r="AA32" s="14"/>
      <c r="AB32" s="15"/>
    </row>
    <row r="33" spans="1:28" ht="15.75" hidden="1" customHeight="1">
      <c r="A33" s="457"/>
      <c r="B33" s="459"/>
      <c r="C33" s="165" t="s">
        <v>178</v>
      </c>
      <c r="D33" s="120" t="s">
        <v>3</v>
      </c>
      <c r="E33" s="157"/>
      <c r="F33" s="85"/>
      <c r="G33" s="120" t="s">
        <v>3</v>
      </c>
      <c r="H33" s="86"/>
      <c r="I33" s="86"/>
      <c r="J33" s="66"/>
      <c r="K33" s="82"/>
      <c r="L33" s="66"/>
      <c r="M33" s="98"/>
      <c r="N33" s="95"/>
      <c r="O33" s="127"/>
      <c r="P33" s="127"/>
      <c r="Q33" s="128"/>
      <c r="X33" s="84"/>
      <c r="Z33" s="13"/>
      <c r="AA33" s="14"/>
      <c r="AB33" s="15"/>
    </row>
    <row r="34" spans="1:28" ht="15.75" hidden="1" customHeight="1">
      <c r="A34" s="457"/>
      <c r="B34" s="459"/>
      <c r="C34" s="166"/>
      <c r="D34" s="120" t="s">
        <v>2</v>
      </c>
      <c r="E34" s="161"/>
      <c r="F34" s="85"/>
      <c r="G34" s="120" t="s">
        <v>33</v>
      </c>
      <c r="H34" s="86"/>
      <c r="I34" s="86"/>
      <c r="J34" s="66"/>
      <c r="K34" s="82"/>
      <c r="L34" s="66"/>
      <c r="M34" s="98"/>
      <c r="N34" s="95"/>
      <c r="O34" s="127"/>
      <c r="P34" s="127"/>
      <c r="Q34" s="128"/>
      <c r="X34" s="84"/>
      <c r="Z34" s="13"/>
      <c r="AA34" s="14"/>
      <c r="AB34" s="15"/>
    </row>
    <row r="35" spans="1:28" ht="15.75" hidden="1" customHeight="1">
      <c r="A35" s="457"/>
      <c r="B35" s="459"/>
      <c r="C35" s="165" t="s">
        <v>179</v>
      </c>
      <c r="D35" s="120" t="s">
        <v>3</v>
      </c>
      <c r="E35" s="157"/>
      <c r="F35" s="85"/>
      <c r="G35" s="120" t="s">
        <v>3</v>
      </c>
      <c r="H35" s="86"/>
      <c r="I35" s="86"/>
      <c r="J35" s="66"/>
      <c r="K35" s="82"/>
      <c r="L35" s="66"/>
      <c r="M35" s="98"/>
      <c r="N35" s="95"/>
      <c r="O35" s="127"/>
      <c r="P35" s="127"/>
      <c r="Q35" s="128"/>
      <c r="X35" s="84"/>
      <c r="Z35" s="13"/>
      <c r="AA35" s="14"/>
      <c r="AB35" s="15"/>
    </row>
    <row r="36" spans="1:28" ht="15.75" hidden="1" customHeight="1">
      <c r="A36" s="457"/>
      <c r="B36" s="459"/>
      <c r="C36" s="166"/>
      <c r="D36" s="120" t="s">
        <v>2</v>
      </c>
      <c r="E36" s="161"/>
      <c r="F36" s="85"/>
      <c r="G36" s="120" t="s">
        <v>33</v>
      </c>
      <c r="H36" s="86"/>
      <c r="I36" s="86"/>
      <c r="J36" s="66"/>
      <c r="K36" s="82"/>
      <c r="L36" s="66"/>
      <c r="M36" s="98"/>
      <c r="N36" s="95"/>
      <c r="O36" s="127"/>
      <c r="P36" s="127"/>
      <c r="Q36" s="128"/>
      <c r="X36" s="84"/>
      <c r="Z36" s="13"/>
      <c r="AA36" s="14"/>
      <c r="AB36" s="15"/>
    </row>
    <row r="37" spans="1:28" ht="15.75" hidden="1" customHeight="1">
      <c r="A37" s="457"/>
      <c r="B37" s="459"/>
      <c r="C37" s="165" t="s">
        <v>180</v>
      </c>
      <c r="D37" s="120" t="s">
        <v>3</v>
      </c>
      <c r="E37" s="157"/>
      <c r="F37" s="85"/>
      <c r="G37" s="120" t="s">
        <v>3</v>
      </c>
      <c r="H37" s="86"/>
      <c r="I37" s="86"/>
      <c r="J37" s="66"/>
      <c r="K37" s="82"/>
      <c r="L37" s="66"/>
      <c r="M37" s="98"/>
      <c r="N37" s="95"/>
      <c r="O37" s="127"/>
      <c r="P37" s="127"/>
      <c r="Q37" s="128"/>
      <c r="X37" s="84"/>
      <c r="Z37" s="13"/>
      <c r="AA37" s="14"/>
      <c r="AB37" s="15"/>
    </row>
    <row r="38" spans="1:28" ht="15.75" hidden="1" customHeight="1">
      <c r="A38" s="457"/>
      <c r="B38" s="459"/>
      <c r="C38" s="166"/>
      <c r="D38" s="120" t="s">
        <v>2</v>
      </c>
      <c r="E38" s="161"/>
      <c r="F38" s="85"/>
      <c r="G38" s="120" t="s">
        <v>3</v>
      </c>
      <c r="H38" s="86"/>
      <c r="I38" s="86"/>
      <c r="J38" s="66"/>
      <c r="K38" s="82"/>
      <c r="L38" s="66"/>
      <c r="M38" s="98"/>
      <c r="N38" s="95"/>
      <c r="O38" s="127"/>
      <c r="P38" s="127"/>
      <c r="Q38" s="128"/>
      <c r="X38" s="84"/>
      <c r="Z38" s="13"/>
      <c r="AA38" s="14"/>
      <c r="AB38" s="15"/>
    </row>
    <row r="39" spans="1:28" ht="15.75" hidden="1" customHeight="1">
      <c r="A39" s="457"/>
      <c r="B39" s="459"/>
      <c r="C39" s="165" t="s">
        <v>181</v>
      </c>
      <c r="D39" s="120" t="s">
        <v>3</v>
      </c>
      <c r="E39" s="157"/>
      <c r="F39" s="85"/>
      <c r="G39" s="120" t="s">
        <v>33</v>
      </c>
      <c r="H39" s="86"/>
      <c r="I39" s="86"/>
      <c r="J39" s="66"/>
      <c r="K39" s="82"/>
      <c r="L39" s="66"/>
      <c r="M39" s="98"/>
      <c r="N39" s="95"/>
      <c r="O39" s="127"/>
      <c r="P39" s="127"/>
      <c r="Q39" s="128"/>
      <c r="X39" s="84"/>
      <c r="Z39" s="13"/>
      <c r="AA39" s="14"/>
      <c r="AB39" s="15"/>
    </row>
    <row r="40" spans="1:28" ht="15.75" hidden="1" customHeight="1">
      <c r="A40" s="457"/>
      <c r="B40" s="459"/>
      <c r="C40" s="166"/>
      <c r="D40" s="120" t="s">
        <v>2</v>
      </c>
      <c r="E40" s="161"/>
      <c r="F40" s="85"/>
      <c r="G40" s="120" t="s">
        <v>33</v>
      </c>
      <c r="H40" s="86"/>
      <c r="I40" s="86"/>
      <c r="J40" s="66"/>
      <c r="K40" s="82"/>
      <c r="L40" s="66"/>
      <c r="M40" s="98"/>
      <c r="N40" s="95"/>
      <c r="O40" s="127"/>
      <c r="P40" s="127"/>
      <c r="Q40" s="128"/>
      <c r="X40" s="84"/>
      <c r="Z40" s="13"/>
      <c r="AA40" s="14"/>
      <c r="AB40" s="15"/>
    </row>
    <row r="41" spans="1:28" ht="15.75" hidden="1" customHeight="1">
      <c r="A41" s="457"/>
      <c r="B41" s="459"/>
      <c r="C41" s="165" t="s">
        <v>182</v>
      </c>
      <c r="D41" s="120" t="s">
        <v>3</v>
      </c>
      <c r="E41" s="157"/>
      <c r="F41" s="85"/>
      <c r="G41" s="120" t="s">
        <v>3</v>
      </c>
      <c r="H41" s="86"/>
      <c r="I41" s="86"/>
      <c r="J41" s="66"/>
      <c r="K41" s="82"/>
      <c r="L41" s="66"/>
      <c r="M41" s="98"/>
      <c r="N41" s="95"/>
      <c r="O41" s="127"/>
      <c r="P41" s="127"/>
      <c r="Q41" s="128"/>
      <c r="X41" s="84"/>
      <c r="Z41" s="13"/>
      <c r="AA41" s="14"/>
      <c r="AB41" s="15"/>
    </row>
    <row r="42" spans="1:28" ht="15.75" hidden="1" customHeight="1">
      <c r="A42" s="457"/>
      <c r="B42" s="459"/>
      <c r="C42" s="166"/>
      <c r="D42" s="120" t="s">
        <v>2</v>
      </c>
      <c r="E42" s="161"/>
      <c r="F42" s="85"/>
      <c r="G42" s="120" t="s">
        <v>33</v>
      </c>
      <c r="H42" s="86"/>
      <c r="I42" s="86"/>
      <c r="J42" s="66"/>
      <c r="K42" s="82"/>
      <c r="L42" s="66"/>
      <c r="M42" s="98"/>
      <c r="N42" s="95"/>
      <c r="O42" s="127"/>
      <c r="P42" s="127"/>
      <c r="Q42" s="128"/>
      <c r="X42" s="84"/>
      <c r="Z42" s="13"/>
      <c r="AA42" s="14"/>
      <c r="AB42" s="15"/>
    </row>
    <row r="43" spans="1:28" ht="15.75" hidden="1" customHeight="1">
      <c r="A43" s="457"/>
      <c r="B43" s="459"/>
      <c r="C43" s="165" t="s">
        <v>183</v>
      </c>
      <c r="D43" s="120" t="s">
        <v>3</v>
      </c>
      <c r="E43" s="157"/>
      <c r="F43" s="85"/>
      <c r="G43" s="120" t="s">
        <v>3</v>
      </c>
      <c r="H43" s="86"/>
      <c r="I43" s="86"/>
      <c r="J43" s="66"/>
      <c r="K43" s="82"/>
      <c r="L43" s="66"/>
      <c r="M43" s="98"/>
      <c r="N43" s="95"/>
      <c r="O43" s="127"/>
      <c r="P43" s="127"/>
      <c r="Q43" s="128"/>
      <c r="X43" s="84"/>
      <c r="Z43" s="13"/>
      <c r="AA43" s="14"/>
      <c r="AB43" s="15"/>
    </row>
    <row r="44" spans="1:28" ht="15.75" hidden="1" customHeight="1">
      <c r="A44" s="457"/>
      <c r="B44" s="459"/>
      <c r="C44" s="166"/>
      <c r="D44" s="120" t="s">
        <v>2</v>
      </c>
      <c r="E44" s="161"/>
      <c r="F44" s="85"/>
      <c r="G44" s="120" t="s">
        <v>33</v>
      </c>
      <c r="H44" s="86"/>
      <c r="I44" s="86"/>
      <c r="J44" s="66"/>
      <c r="K44" s="82"/>
      <c r="L44" s="66"/>
      <c r="M44" s="98"/>
      <c r="N44" s="95"/>
      <c r="O44" s="127"/>
      <c r="P44" s="127"/>
      <c r="Q44" s="128"/>
      <c r="X44" s="84"/>
      <c r="Z44" s="13"/>
      <c r="AA44" s="14"/>
      <c r="AB44" s="15"/>
    </row>
    <row r="45" spans="1:28" ht="15.75" hidden="1" customHeight="1">
      <c r="A45" s="457"/>
      <c r="B45" s="459"/>
      <c r="C45" s="165" t="s">
        <v>184</v>
      </c>
      <c r="D45" s="120" t="s">
        <v>3</v>
      </c>
      <c r="E45" s="157"/>
      <c r="F45" s="85"/>
      <c r="G45" s="120" t="s">
        <v>3</v>
      </c>
      <c r="H45" s="86"/>
      <c r="I45" s="86"/>
      <c r="J45" s="66"/>
      <c r="K45" s="82"/>
      <c r="L45" s="66"/>
      <c r="M45" s="98"/>
      <c r="N45" s="95"/>
      <c r="O45" s="127"/>
      <c r="P45" s="127"/>
      <c r="Q45" s="128"/>
      <c r="X45" s="84"/>
      <c r="Z45" s="13"/>
      <c r="AA45" s="14"/>
      <c r="AB45" s="15"/>
    </row>
    <row r="46" spans="1:28" ht="15.75" hidden="1" customHeight="1">
      <c r="A46" s="457"/>
      <c r="B46" s="459"/>
      <c r="C46" s="166"/>
      <c r="D46" s="120" t="s">
        <v>2</v>
      </c>
      <c r="E46" s="161"/>
      <c r="F46" s="85"/>
      <c r="G46" s="120" t="s">
        <v>33</v>
      </c>
      <c r="H46" s="86"/>
      <c r="I46" s="86"/>
      <c r="J46" s="66"/>
      <c r="K46" s="82"/>
      <c r="L46" s="66"/>
      <c r="M46" s="98"/>
      <c r="N46" s="95"/>
      <c r="O46" s="127"/>
      <c r="P46" s="127"/>
      <c r="Q46" s="128"/>
      <c r="X46" s="84"/>
      <c r="Z46" s="13"/>
      <c r="AA46" s="14"/>
      <c r="AB46" s="15"/>
    </row>
    <row r="47" spans="1:28" ht="15.75" hidden="1" customHeight="1">
      <c r="A47" s="457"/>
      <c r="B47" s="459"/>
      <c r="C47" s="165" t="s">
        <v>186</v>
      </c>
      <c r="D47" s="120" t="s">
        <v>3</v>
      </c>
      <c r="E47" s="157"/>
      <c r="F47" s="85"/>
      <c r="G47" s="120" t="s">
        <v>3</v>
      </c>
      <c r="H47" s="86"/>
      <c r="I47" s="86"/>
      <c r="J47" s="66"/>
      <c r="K47" s="82"/>
      <c r="L47" s="66"/>
      <c r="M47" s="98"/>
      <c r="N47" s="95"/>
      <c r="O47" s="127"/>
      <c r="P47" s="127"/>
      <c r="Q47" s="128"/>
      <c r="X47" s="84"/>
      <c r="Z47" s="13"/>
      <c r="AA47" s="14"/>
      <c r="AB47" s="15"/>
    </row>
    <row r="48" spans="1:28" ht="15.75" hidden="1" customHeight="1">
      <c r="A48" s="457"/>
      <c r="B48" s="459"/>
      <c r="C48" s="166"/>
      <c r="D48" s="120" t="s">
        <v>2</v>
      </c>
      <c r="E48" s="161"/>
      <c r="F48" s="85"/>
      <c r="G48" s="120" t="s">
        <v>33</v>
      </c>
      <c r="H48" s="86"/>
      <c r="I48" s="86"/>
      <c r="J48" s="66"/>
      <c r="K48" s="82"/>
      <c r="L48" s="66"/>
      <c r="M48" s="98"/>
      <c r="N48" s="95"/>
      <c r="O48" s="127"/>
      <c r="P48" s="127"/>
      <c r="Q48" s="128"/>
      <c r="X48" s="84"/>
      <c r="Z48" s="13"/>
      <c r="AA48" s="14"/>
      <c r="AB48" s="15"/>
    </row>
    <row r="49" spans="1:28" ht="15.75" customHeight="1">
      <c r="A49" s="457"/>
      <c r="B49" s="459"/>
      <c r="C49" s="159" t="s">
        <v>187</v>
      </c>
      <c r="D49" s="120" t="s">
        <v>3</v>
      </c>
      <c r="E49" s="157" t="s">
        <v>317</v>
      </c>
      <c r="F49" s="118">
        <v>1</v>
      </c>
      <c r="G49" s="120" t="s">
        <v>3</v>
      </c>
      <c r="H49" s="25">
        <f>+I49+J49+K49+L49</f>
        <v>12334855219</v>
      </c>
      <c r="I49" s="31"/>
      <c r="J49" s="25">
        <f>+'[2]Ejecucion Presupuestal -  30092'!$R$52</f>
        <v>1270291635</v>
      </c>
      <c r="K49" s="25"/>
      <c r="L49" s="25">
        <f>11064563584</f>
        <v>11064563584</v>
      </c>
      <c r="M49" s="26">
        <v>45293</v>
      </c>
      <c r="N49" s="26">
        <v>45657</v>
      </c>
      <c r="O49" s="244">
        <f t="shared" ref="O49" si="0">+F50/F49</f>
        <v>0</v>
      </c>
      <c r="P49" s="244">
        <f t="shared" ref="P49" si="1">+H50/H49</f>
        <v>0.7550018173423686</v>
      </c>
      <c r="Q49" s="452">
        <v>0</v>
      </c>
      <c r="X49" s="84"/>
      <c r="Z49" s="13"/>
      <c r="AA49" s="14"/>
      <c r="AB49" s="15"/>
    </row>
    <row r="50" spans="1:28" ht="15.75" customHeight="1">
      <c r="A50" s="457"/>
      <c r="B50" s="459"/>
      <c r="C50" s="160"/>
      <c r="D50" s="120" t="s">
        <v>2</v>
      </c>
      <c r="E50" s="158"/>
      <c r="F50" s="118">
        <v>0</v>
      </c>
      <c r="G50" s="120" t="s">
        <v>33</v>
      </c>
      <c r="H50" s="25">
        <f t="shared" ref="H50:H78" si="2">+I50+J50+K50+L50</f>
        <v>9312838107</v>
      </c>
      <c r="I50" s="25">
        <v>0</v>
      </c>
      <c r="J50" s="25">
        <v>1188015504</v>
      </c>
      <c r="K50" s="25"/>
      <c r="L50" s="25">
        <v>8124822603</v>
      </c>
      <c r="M50" s="26">
        <v>45293</v>
      </c>
      <c r="N50" s="26">
        <v>45657</v>
      </c>
      <c r="O50" s="244"/>
      <c r="P50" s="244"/>
      <c r="Q50" s="452"/>
      <c r="X50" s="84"/>
      <c r="Z50" s="13"/>
      <c r="AA50" s="14"/>
      <c r="AB50" s="15"/>
    </row>
    <row r="51" spans="1:28" ht="15.75" hidden="1" customHeight="1">
      <c r="A51" s="457"/>
      <c r="B51" s="459"/>
      <c r="C51" s="165" t="s">
        <v>188</v>
      </c>
      <c r="D51" s="120" t="s">
        <v>3</v>
      </c>
      <c r="E51" s="118">
        <v>1</v>
      </c>
      <c r="F51" s="118">
        <v>1</v>
      </c>
      <c r="G51" s="120" t="s">
        <v>3</v>
      </c>
      <c r="H51" s="86">
        <f t="shared" si="2"/>
        <v>0</v>
      </c>
      <c r="I51" s="86"/>
      <c r="J51" s="66"/>
      <c r="K51" s="82"/>
      <c r="L51" s="86"/>
      <c r="M51" s="98"/>
      <c r="N51" s="95"/>
      <c r="O51" s="127"/>
      <c r="P51" s="127"/>
      <c r="Q51" s="149"/>
      <c r="X51" s="84"/>
      <c r="Z51" s="13"/>
      <c r="AA51" s="14"/>
      <c r="AB51" s="15"/>
    </row>
    <row r="52" spans="1:28" ht="15.75" hidden="1" customHeight="1">
      <c r="A52" s="457"/>
      <c r="B52" s="459"/>
      <c r="C52" s="166"/>
      <c r="D52" s="120" t="s">
        <v>2</v>
      </c>
      <c r="E52" s="118">
        <v>0</v>
      </c>
      <c r="F52" s="118">
        <v>0</v>
      </c>
      <c r="G52" s="120" t="s">
        <v>33</v>
      </c>
      <c r="H52" s="86">
        <f t="shared" si="2"/>
        <v>0</v>
      </c>
      <c r="I52" s="86"/>
      <c r="J52" s="66"/>
      <c r="K52" s="82"/>
      <c r="L52" s="86"/>
      <c r="M52" s="98"/>
      <c r="N52" s="95"/>
      <c r="O52" s="127"/>
      <c r="P52" s="127"/>
      <c r="Q52" s="149"/>
      <c r="X52" s="84"/>
      <c r="Z52" s="13"/>
      <c r="AA52" s="14"/>
      <c r="AB52" s="15"/>
    </row>
    <row r="53" spans="1:28" ht="15.75" hidden="1" customHeight="1">
      <c r="A53" s="457"/>
      <c r="B53" s="459"/>
      <c r="C53" s="165" t="s">
        <v>189</v>
      </c>
      <c r="D53" s="120" t="s">
        <v>3</v>
      </c>
      <c r="E53" s="118">
        <v>1</v>
      </c>
      <c r="F53" s="118">
        <v>1</v>
      </c>
      <c r="G53" s="120" t="s">
        <v>3</v>
      </c>
      <c r="H53" s="86">
        <f t="shared" si="2"/>
        <v>0</v>
      </c>
      <c r="I53" s="86"/>
      <c r="J53" s="66"/>
      <c r="K53" s="82"/>
      <c r="L53" s="86"/>
      <c r="M53" s="98"/>
      <c r="N53" s="95"/>
      <c r="O53" s="127"/>
      <c r="P53" s="127"/>
      <c r="Q53" s="149"/>
      <c r="X53" s="84"/>
      <c r="Z53" s="13"/>
      <c r="AA53" s="14"/>
      <c r="AB53" s="15"/>
    </row>
    <row r="54" spans="1:28" ht="15.75" hidden="1" customHeight="1">
      <c r="A54" s="457"/>
      <c r="B54" s="459"/>
      <c r="C54" s="166"/>
      <c r="D54" s="120" t="s">
        <v>2</v>
      </c>
      <c r="E54" s="118">
        <v>0</v>
      </c>
      <c r="F54" s="118">
        <v>0</v>
      </c>
      <c r="G54" s="120" t="s">
        <v>33</v>
      </c>
      <c r="H54" s="86">
        <f t="shared" si="2"/>
        <v>0</v>
      </c>
      <c r="I54" s="86"/>
      <c r="J54" s="66"/>
      <c r="K54" s="82"/>
      <c r="L54" s="86"/>
      <c r="M54" s="98"/>
      <c r="N54" s="95"/>
      <c r="O54" s="127"/>
      <c r="P54" s="127"/>
      <c r="Q54" s="149"/>
      <c r="X54" s="84"/>
      <c r="Z54" s="13"/>
      <c r="AA54" s="14"/>
      <c r="AB54" s="15"/>
    </row>
    <row r="55" spans="1:28" ht="15.75" hidden="1" customHeight="1">
      <c r="A55" s="457"/>
      <c r="B55" s="459"/>
      <c r="C55" s="165" t="s">
        <v>190</v>
      </c>
      <c r="D55" s="120" t="s">
        <v>3</v>
      </c>
      <c r="E55" s="118">
        <v>1</v>
      </c>
      <c r="F55" s="118">
        <v>1</v>
      </c>
      <c r="G55" s="120" t="s">
        <v>3</v>
      </c>
      <c r="H55" s="86">
        <f t="shared" si="2"/>
        <v>0</v>
      </c>
      <c r="I55" s="86"/>
      <c r="J55" s="66"/>
      <c r="K55" s="82"/>
      <c r="L55" s="86"/>
      <c r="M55" s="98"/>
      <c r="N55" s="95"/>
      <c r="O55" s="127"/>
      <c r="P55" s="127"/>
      <c r="Q55" s="149"/>
      <c r="X55" s="84"/>
      <c r="Z55" s="13"/>
      <c r="AA55" s="14"/>
      <c r="AB55" s="15"/>
    </row>
    <row r="56" spans="1:28" ht="15.75" hidden="1" customHeight="1">
      <c r="A56" s="457"/>
      <c r="B56" s="459"/>
      <c r="C56" s="166"/>
      <c r="D56" s="120" t="s">
        <v>2</v>
      </c>
      <c r="E56" s="118">
        <v>0</v>
      </c>
      <c r="F56" s="118">
        <v>0</v>
      </c>
      <c r="G56" s="120" t="s">
        <v>33</v>
      </c>
      <c r="H56" s="86">
        <f t="shared" si="2"/>
        <v>0</v>
      </c>
      <c r="I56" s="86"/>
      <c r="J56" s="66"/>
      <c r="K56" s="82"/>
      <c r="L56" s="86"/>
      <c r="M56" s="98"/>
      <c r="N56" s="95"/>
      <c r="O56" s="127"/>
      <c r="P56" s="127"/>
      <c r="Q56" s="149"/>
      <c r="X56" s="84"/>
      <c r="Z56" s="13"/>
      <c r="AA56" s="14"/>
      <c r="AB56" s="15"/>
    </row>
    <row r="57" spans="1:28" ht="15.75" hidden="1" customHeight="1">
      <c r="A57" s="457"/>
      <c r="B57" s="459"/>
      <c r="C57" s="165" t="s">
        <v>191</v>
      </c>
      <c r="D57" s="120" t="s">
        <v>3</v>
      </c>
      <c r="E57" s="118">
        <v>1</v>
      </c>
      <c r="F57" s="118">
        <v>1</v>
      </c>
      <c r="G57" s="120" t="s">
        <v>3</v>
      </c>
      <c r="H57" s="86">
        <f t="shared" si="2"/>
        <v>0</v>
      </c>
      <c r="I57" s="86"/>
      <c r="J57" s="66"/>
      <c r="K57" s="82"/>
      <c r="L57" s="86"/>
      <c r="M57" s="98"/>
      <c r="N57" s="95"/>
      <c r="O57" s="127"/>
      <c r="P57" s="127"/>
      <c r="Q57" s="149"/>
      <c r="X57" s="84"/>
      <c r="Z57" s="13"/>
      <c r="AA57" s="14"/>
      <c r="AB57" s="15"/>
    </row>
    <row r="58" spans="1:28" ht="15.75" hidden="1" customHeight="1">
      <c r="A58" s="457"/>
      <c r="B58" s="459"/>
      <c r="C58" s="166"/>
      <c r="D58" s="120" t="s">
        <v>2</v>
      </c>
      <c r="E58" s="118">
        <v>0</v>
      </c>
      <c r="F58" s="118">
        <v>0</v>
      </c>
      <c r="G58" s="120" t="s">
        <v>33</v>
      </c>
      <c r="H58" s="86">
        <f t="shared" si="2"/>
        <v>0</v>
      </c>
      <c r="I58" s="86"/>
      <c r="J58" s="66"/>
      <c r="K58" s="82"/>
      <c r="L58" s="86"/>
      <c r="M58" s="98"/>
      <c r="N58" s="95"/>
      <c r="O58" s="127"/>
      <c r="P58" s="127"/>
      <c r="Q58" s="149"/>
      <c r="X58" s="84"/>
      <c r="Z58" s="13"/>
      <c r="AA58" s="14"/>
      <c r="AB58" s="15"/>
    </row>
    <row r="59" spans="1:28" ht="15.75" hidden="1" customHeight="1">
      <c r="A59" s="457"/>
      <c r="B59" s="459"/>
      <c r="C59" s="165" t="s">
        <v>192</v>
      </c>
      <c r="D59" s="120" t="s">
        <v>3</v>
      </c>
      <c r="E59" s="118">
        <v>1</v>
      </c>
      <c r="F59" s="118">
        <v>1</v>
      </c>
      <c r="G59" s="120" t="s">
        <v>3</v>
      </c>
      <c r="H59" s="86">
        <f t="shared" si="2"/>
        <v>0</v>
      </c>
      <c r="I59" s="86"/>
      <c r="J59" s="66"/>
      <c r="K59" s="82"/>
      <c r="L59" s="86"/>
      <c r="M59" s="98"/>
      <c r="N59" s="95"/>
      <c r="O59" s="127"/>
      <c r="P59" s="127"/>
      <c r="Q59" s="149"/>
      <c r="X59" s="84"/>
      <c r="Z59" s="13"/>
      <c r="AA59" s="14"/>
      <c r="AB59" s="15"/>
    </row>
    <row r="60" spans="1:28" ht="15.75" hidden="1" customHeight="1">
      <c r="A60" s="457"/>
      <c r="B60" s="459"/>
      <c r="C60" s="166"/>
      <c r="D60" s="120" t="s">
        <v>2</v>
      </c>
      <c r="E60" s="118">
        <v>0</v>
      </c>
      <c r="F60" s="118">
        <v>0</v>
      </c>
      <c r="G60" s="120" t="s">
        <v>33</v>
      </c>
      <c r="H60" s="86">
        <f t="shared" si="2"/>
        <v>0</v>
      </c>
      <c r="I60" s="86"/>
      <c r="J60" s="66"/>
      <c r="K60" s="82"/>
      <c r="L60" s="86"/>
      <c r="M60" s="98"/>
      <c r="N60" s="95"/>
      <c r="O60" s="127"/>
      <c r="P60" s="127"/>
      <c r="Q60" s="149"/>
      <c r="X60" s="84"/>
      <c r="Z60" s="13"/>
      <c r="AA60" s="14"/>
      <c r="AB60" s="15"/>
    </row>
    <row r="61" spans="1:28" ht="15.75" hidden="1" customHeight="1">
      <c r="A61" s="457"/>
      <c r="B61" s="459"/>
      <c r="C61" s="165" t="s">
        <v>193</v>
      </c>
      <c r="D61" s="120" t="s">
        <v>3</v>
      </c>
      <c r="E61" s="118">
        <v>1</v>
      </c>
      <c r="F61" s="118">
        <v>1</v>
      </c>
      <c r="G61" s="120" t="s">
        <v>3</v>
      </c>
      <c r="H61" s="86">
        <f t="shared" si="2"/>
        <v>0</v>
      </c>
      <c r="I61" s="86"/>
      <c r="J61" s="66"/>
      <c r="K61" s="82"/>
      <c r="L61" s="86"/>
      <c r="M61" s="98"/>
      <c r="N61" s="95"/>
      <c r="O61" s="127"/>
      <c r="P61" s="127"/>
      <c r="Q61" s="149"/>
      <c r="X61" s="84"/>
      <c r="Z61" s="13"/>
      <c r="AA61" s="14"/>
      <c r="AB61" s="15"/>
    </row>
    <row r="62" spans="1:28" ht="15.75" hidden="1" customHeight="1">
      <c r="A62" s="457"/>
      <c r="B62" s="459"/>
      <c r="C62" s="166"/>
      <c r="D62" s="120" t="s">
        <v>2</v>
      </c>
      <c r="E62" s="118">
        <v>0</v>
      </c>
      <c r="F62" s="118">
        <v>0</v>
      </c>
      <c r="G62" s="120" t="s">
        <v>33</v>
      </c>
      <c r="H62" s="86">
        <f t="shared" si="2"/>
        <v>0</v>
      </c>
      <c r="I62" s="86"/>
      <c r="J62" s="66"/>
      <c r="K62" s="82"/>
      <c r="L62" s="86"/>
      <c r="M62" s="98"/>
      <c r="N62" s="95"/>
      <c r="O62" s="127"/>
      <c r="P62" s="127"/>
      <c r="Q62" s="149"/>
      <c r="X62" s="84"/>
      <c r="Z62" s="13"/>
      <c r="AA62" s="14"/>
      <c r="AB62" s="15"/>
    </row>
    <row r="63" spans="1:28" ht="15.75" hidden="1" customHeight="1">
      <c r="A63" s="457"/>
      <c r="B63" s="459"/>
      <c r="C63" s="165" t="s">
        <v>194</v>
      </c>
      <c r="D63" s="120" t="s">
        <v>3</v>
      </c>
      <c r="E63" s="118">
        <v>1</v>
      </c>
      <c r="F63" s="118">
        <v>1</v>
      </c>
      <c r="G63" s="120" t="s">
        <v>3</v>
      </c>
      <c r="H63" s="86">
        <f t="shared" si="2"/>
        <v>0</v>
      </c>
      <c r="I63" s="86"/>
      <c r="J63" s="66"/>
      <c r="K63" s="82"/>
      <c r="L63" s="81"/>
      <c r="M63" s="94"/>
      <c r="N63" s="94"/>
      <c r="O63" s="427"/>
      <c r="P63" s="427"/>
      <c r="Q63" s="455"/>
      <c r="X63" s="84"/>
    </row>
    <row r="64" spans="1:28" ht="15.75" hidden="1" customHeight="1">
      <c r="A64" s="457"/>
      <c r="B64" s="459"/>
      <c r="C64" s="166"/>
      <c r="D64" s="120" t="s">
        <v>2</v>
      </c>
      <c r="E64" s="118">
        <v>0</v>
      </c>
      <c r="F64" s="118">
        <v>0</v>
      </c>
      <c r="G64" s="120" t="s">
        <v>33</v>
      </c>
      <c r="H64" s="86">
        <f t="shared" si="2"/>
        <v>0</v>
      </c>
      <c r="I64" s="86"/>
      <c r="J64" s="66"/>
      <c r="K64" s="82"/>
      <c r="L64" s="86"/>
      <c r="M64" s="66"/>
      <c r="N64" s="67"/>
      <c r="O64" s="270"/>
      <c r="P64" s="270"/>
      <c r="Q64" s="456"/>
      <c r="AB64" s="15"/>
    </row>
    <row r="65" spans="1:28" ht="15.75" hidden="1" customHeight="1">
      <c r="A65" s="457"/>
      <c r="B65" s="459"/>
      <c r="C65" s="165" t="s">
        <v>195</v>
      </c>
      <c r="D65" s="120" t="s">
        <v>3</v>
      </c>
      <c r="E65" s="118">
        <v>1</v>
      </c>
      <c r="F65" s="118">
        <v>1</v>
      </c>
      <c r="G65" s="120" t="s">
        <v>3</v>
      </c>
      <c r="H65" s="86">
        <f t="shared" si="2"/>
        <v>0</v>
      </c>
      <c r="I65" s="86"/>
      <c r="J65" s="66"/>
      <c r="K65" s="82"/>
      <c r="L65" s="86"/>
      <c r="M65" s="98"/>
      <c r="N65" s="95"/>
      <c r="O65" s="123"/>
      <c r="P65" s="123"/>
      <c r="Q65" s="151"/>
      <c r="AB65" s="15"/>
    </row>
    <row r="66" spans="1:28" ht="15.75" hidden="1" customHeight="1">
      <c r="A66" s="457"/>
      <c r="B66" s="459"/>
      <c r="C66" s="166"/>
      <c r="D66" s="120" t="s">
        <v>2</v>
      </c>
      <c r="E66" s="118">
        <v>0</v>
      </c>
      <c r="F66" s="118">
        <v>0</v>
      </c>
      <c r="G66" s="120" t="s">
        <v>33</v>
      </c>
      <c r="H66" s="86">
        <f t="shared" si="2"/>
        <v>0</v>
      </c>
      <c r="I66" s="86"/>
      <c r="J66" s="66"/>
      <c r="K66" s="82"/>
      <c r="L66" s="86"/>
      <c r="M66" s="98"/>
      <c r="N66" s="95"/>
      <c r="O66" s="123"/>
      <c r="P66" s="123"/>
      <c r="Q66" s="151"/>
      <c r="AB66" s="15"/>
    </row>
    <row r="67" spans="1:28" ht="15.75" hidden="1" customHeight="1">
      <c r="A67" s="457"/>
      <c r="B67" s="459"/>
      <c r="C67" s="165" t="s">
        <v>196</v>
      </c>
      <c r="D67" s="120" t="s">
        <v>3</v>
      </c>
      <c r="E67" s="118">
        <v>1</v>
      </c>
      <c r="F67" s="118">
        <v>1</v>
      </c>
      <c r="G67" s="120" t="s">
        <v>3</v>
      </c>
      <c r="H67" s="86">
        <f t="shared" si="2"/>
        <v>0</v>
      </c>
      <c r="I67" s="86"/>
      <c r="J67" s="66"/>
      <c r="K67" s="82"/>
      <c r="L67" s="86"/>
      <c r="M67" s="98"/>
      <c r="N67" s="95"/>
      <c r="O67" s="123"/>
      <c r="P67" s="123"/>
      <c r="Q67" s="151"/>
      <c r="AB67" s="15"/>
    </row>
    <row r="68" spans="1:28" ht="15.75" hidden="1" customHeight="1">
      <c r="A68" s="457"/>
      <c r="B68" s="459"/>
      <c r="C68" s="166"/>
      <c r="D68" s="120" t="s">
        <v>2</v>
      </c>
      <c r="E68" s="118">
        <v>0</v>
      </c>
      <c r="F68" s="118">
        <v>0</v>
      </c>
      <c r="G68" s="120" t="s">
        <v>33</v>
      </c>
      <c r="H68" s="86">
        <f t="shared" si="2"/>
        <v>0</v>
      </c>
      <c r="I68" s="86"/>
      <c r="J68" s="66"/>
      <c r="K68" s="82"/>
      <c r="L68" s="86"/>
      <c r="M68" s="98"/>
      <c r="N68" s="95"/>
      <c r="O68" s="123"/>
      <c r="P68" s="123"/>
      <c r="Q68" s="151"/>
      <c r="AB68" s="15"/>
    </row>
    <row r="69" spans="1:28" ht="15.75" hidden="1" customHeight="1">
      <c r="A69" s="457"/>
      <c r="B69" s="459"/>
      <c r="C69" s="165" t="s">
        <v>197</v>
      </c>
      <c r="D69" s="120" t="s">
        <v>3</v>
      </c>
      <c r="E69" s="118">
        <v>1</v>
      </c>
      <c r="F69" s="118">
        <v>1</v>
      </c>
      <c r="G69" s="120" t="s">
        <v>3</v>
      </c>
      <c r="H69" s="86">
        <f t="shared" si="2"/>
        <v>0</v>
      </c>
      <c r="I69" s="86"/>
      <c r="J69" s="66"/>
      <c r="K69" s="82"/>
      <c r="L69" s="86"/>
      <c r="M69" s="98"/>
      <c r="N69" s="95"/>
      <c r="O69" s="123"/>
      <c r="P69" s="123"/>
      <c r="Q69" s="151"/>
      <c r="AB69" s="15"/>
    </row>
    <row r="70" spans="1:28" ht="15.75" hidden="1" customHeight="1">
      <c r="A70" s="457"/>
      <c r="B70" s="459"/>
      <c r="C70" s="166"/>
      <c r="D70" s="120" t="s">
        <v>2</v>
      </c>
      <c r="E70" s="118">
        <v>0</v>
      </c>
      <c r="F70" s="118">
        <v>0</v>
      </c>
      <c r="G70" s="120" t="s">
        <v>33</v>
      </c>
      <c r="H70" s="86">
        <f t="shared" si="2"/>
        <v>0</v>
      </c>
      <c r="I70" s="86"/>
      <c r="J70" s="66"/>
      <c r="K70" s="82"/>
      <c r="L70" s="86"/>
      <c r="M70" s="98"/>
      <c r="N70" s="95"/>
      <c r="O70" s="123"/>
      <c r="P70" s="123"/>
      <c r="Q70" s="151"/>
      <c r="AB70" s="15"/>
    </row>
    <row r="71" spans="1:28" ht="15.75" hidden="1" customHeight="1">
      <c r="A71" s="457"/>
      <c r="B71" s="459"/>
      <c r="C71" s="165" t="s">
        <v>198</v>
      </c>
      <c r="D71" s="120" t="s">
        <v>3</v>
      </c>
      <c r="E71" s="118">
        <v>1</v>
      </c>
      <c r="F71" s="118">
        <v>1</v>
      </c>
      <c r="G71" s="120" t="s">
        <v>3</v>
      </c>
      <c r="H71" s="86">
        <f t="shared" si="2"/>
        <v>0</v>
      </c>
      <c r="I71" s="86"/>
      <c r="J71" s="66"/>
      <c r="K71" s="82"/>
      <c r="L71" s="86"/>
      <c r="M71" s="98"/>
      <c r="N71" s="95"/>
      <c r="O71" s="123"/>
      <c r="P71" s="123"/>
      <c r="Q71" s="151"/>
      <c r="AB71" s="15"/>
    </row>
    <row r="72" spans="1:28" ht="15.75" hidden="1" customHeight="1">
      <c r="A72" s="457"/>
      <c r="B72" s="459"/>
      <c r="C72" s="166"/>
      <c r="D72" s="120" t="s">
        <v>2</v>
      </c>
      <c r="E72" s="118">
        <v>0</v>
      </c>
      <c r="F72" s="118">
        <v>0</v>
      </c>
      <c r="G72" s="120" t="s">
        <v>33</v>
      </c>
      <c r="H72" s="86">
        <f t="shared" si="2"/>
        <v>0</v>
      </c>
      <c r="I72" s="86"/>
      <c r="J72" s="66"/>
      <c r="K72" s="82"/>
      <c r="L72" s="86"/>
      <c r="M72" s="98"/>
      <c r="N72" s="95"/>
      <c r="O72" s="123"/>
      <c r="P72" s="123"/>
      <c r="Q72" s="151"/>
      <c r="AB72" s="15"/>
    </row>
    <row r="73" spans="1:28" ht="15.75" hidden="1" customHeight="1">
      <c r="A73" s="457"/>
      <c r="B73" s="459"/>
      <c r="C73" s="165" t="s">
        <v>199</v>
      </c>
      <c r="D73" s="120" t="s">
        <v>3</v>
      </c>
      <c r="E73" s="118">
        <v>1</v>
      </c>
      <c r="F73" s="118">
        <v>1</v>
      </c>
      <c r="G73" s="120" t="s">
        <v>3</v>
      </c>
      <c r="H73" s="86">
        <f t="shared" si="2"/>
        <v>0</v>
      </c>
      <c r="I73" s="86"/>
      <c r="J73" s="66"/>
      <c r="K73" s="82"/>
      <c r="L73" s="86"/>
      <c r="M73" s="98"/>
      <c r="N73" s="95"/>
      <c r="O73" s="123"/>
      <c r="P73" s="123"/>
      <c r="Q73" s="151"/>
      <c r="AB73" s="15"/>
    </row>
    <row r="74" spans="1:28" ht="15.75" hidden="1" customHeight="1">
      <c r="A74" s="457"/>
      <c r="B74" s="459"/>
      <c r="C74" s="166"/>
      <c r="D74" s="120" t="s">
        <v>2</v>
      </c>
      <c r="E74" s="118">
        <v>0</v>
      </c>
      <c r="F74" s="118">
        <v>0</v>
      </c>
      <c r="G74" s="120" t="s">
        <v>33</v>
      </c>
      <c r="H74" s="86">
        <f t="shared" si="2"/>
        <v>0</v>
      </c>
      <c r="I74" s="86"/>
      <c r="J74" s="66"/>
      <c r="K74" s="82"/>
      <c r="L74" s="86"/>
      <c r="M74" s="98"/>
      <c r="N74" s="95"/>
      <c r="O74" s="123"/>
      <c r="P74" s="123"/>
      <c r="Q74" s="151"/>
      <c r="AB74" s="15"/>
    </row>
    <row r="75" spans="1:28" ht="15.75" hidden="1" customHeight="1">
      <c r="A75" s="457"/>
      <c r="B75" s="459"/>
      <c r="C75" s="165" t="s">
        <v>200</v>
      </c>
      <c r="D75" s="120" t="s">
        <v>3</v>
      </c>
      <c r="E75" s="118">
        <v>1</v>
      </c>
      <c r="F75" s="118">
        <v>1</v>
      </c>
      <c r="G75" s="120" t="s">
        <v>3</v>
      </c>
      <c r="H75" s="86">
        <f t="shared" si="2"/>
        <v>0</v>
      </c>
      <c r="I75" s="86"/>
      <c r="J75" s="66"/>
      <c r="K75" s="82"/>
      <c r="L75" s="86"/>
      <c r="M75" s="98"/>
      <c r="N75" s="95"/>
      <c r="O75" s="123"/>
      <c r="P75" s="123"/>
      <c r="Q75" s="151"/>
      <c r="AB75" s="15"/>
    </row>
    <row r="76" spans="1:28" ht="15.75" hidden="1" customHeight="1">
      <c r="A76" s="457"/>
      <c r="B76" s="459"/>
      <c r="C76" s="166"/>
      <c r="D76" s="120" t="s">
        <v>2</v>
      </c>
      <c r="E76" s="118">
        <v>0</v>
      </c>
      <c r="F76" s="118">
        <v>0</v>
      </c>
      <c r="G76" s="120" t="s">
        <v>33</v>
      </c>
      <c r="H76" s="86">
        <f t="shared" si="2"/>
        <v>0</v>
      </c>
      <c r="I76" s="86"/>
      <c r="J76" s="66"/>
      <c r="K76" s="82"/>
      <c r="L76" s="86"/>
      <c r="M76" s="98"/>
      <c r="N76" s="95"/>
      <c r="O76" s="123"/>
      <c r="P76" s="123"/>
      <c r="Q76" s="151"/>
      <c r="AB76" s="15"/>
    </row>
    <row r="77" spans="1:28" ht="15.75" customHeight="1">
      <c r="A77" s="457"/>
      <c r="B77" s="459"/>
      <c r="C77" s="159" t="s">
        <v>201</v>
      </c>
      <c r="D77" s="120" t="s">
        <v>3</v>
      </c>
      <c r="E77" s="157" t="s">
        <v>317</v>
      </c>
      <c r="F77" s="118">
        <v>1</v>
      </c>
      <c r="G77" s="120" t="s">
        <v>3</v>
      </c>
      <c r="H77" s="25">
        <f t="shared" si="2"/>
        <v>723282714</v>
      </c>
      <c r="I77" s="25">
        <f>+'[2]Ejecucion Presupuestal -  30092'!$R$38</f>
        <v>723282714</v>
      </c>
      <c r="J77" s="25"/>
      <c r="K77" s="25"/>
      <c r="L77" s="25"/>
      <c r="M77" s="26">
        <v>45293</v>
      </c>
      <c r="N77" s="26">
        <v>45657</v>
      </c>
      <c r="O77" s="244">
        <f t="shared" ref="O77" si="3">+F78/F77</f>
        <v>0</v>
      </c>
      <c r="P77" s="244">
        <f t="shared" ref="P77" si="4">+H78/H77</f>
        <v>0.64000000005530344</v>
      </c>
      <c r="Q77" s="452">
        <v>0</v>
      </c>
      <c r="AB77" s="15"/>
    </row>
    <row r="78" spans="1:28" ht="15.75" customHeight="1">
      <c r="A78" s="457"/>
      <c r="B78" s="460"/>
      <c r="C78" s="160"/>
      <c r="D78" s="120" t="s">
        <v>2</v>
      </c>
      <c r="E78" s="158">
        <v>0</v>
      </c>
      <c r="F78" s="118">
        <v>0</v>
      </c>
      <c r="G78" s="120" t="s">
        <v>33</v>
      </c>
      <c r="H78" s="25">
        <f t="shared" si="2"/>
        <v>462900937</v>
      </c>
      <c r="I78" s="25">
        <v>462900937</v>
      </c>
      <c r="J78" s="25"/>
      <c r="K78" s="25"/>
      <c r="L78" s="25"/>
      <c r="M78" s="26">
        <v>45293</v>
      </c>
      <c r="N78" s="26">
        <v>45657</v>
      </c>
      <c r="O78" s="244"/>
      <c r="P78" s="244"/>
      <c r="Q78" s="452"/>
      <c r="AB78" s="15"/>
    </row>
    <row r="79" spans="1:28" ht="15.75" customHeight="1">
      <c r="B79" s="175"/>
      <c r="C79" s="269" t="s">
        <v>7</v>
      </c>
      <c r="D79" s="120" t="s">
        <v>3</v>
      </c>
      <c r="E79" s="157"/>
      <c r="F79" s="118"/>
      <c r="G79" s="120" t="s">
        <v>3</v>
      </c>
      <c r="H79" s="25">
        <f>+H49+H77</f>
        <v>13058137933</v>
      </c>
      <c r="I79" s="25">
        <f t="shared" ref="I79:L79" si="5">+I49+I77</f>
        <v>723282714</v>
      </c>
      <c r="J79" s="25">
        <f t="shared" si="5"/>
        <v>1270291635</v>
      </c>
      <c r="K79" s="25">
        <f t="shared" si="5"/>
        <v>0</v>
      </c>
      <c r="L79" s="25">
        <f t="shared" si="5"/>
        <v>11064563584</v>
      </c>
      <c r="M79" s="66"/>
      <c r="N79" s="67"/>
      <c r="O79" s="427"/>
      <c r="P79" s="427"/>
      <c r="Q79" s="453"/>
    </row>
    <row r="80" spans="1:28" ht="15.75" customHeight="1">
      <c r="B80" s="175"/>
      <c r="C80" s="269"/>
      <c r="D80" s="120" t="s">
        <v>2</v>
      </c>
      <c r="E80" s="158"/>
      <c r="F80" s="118"/>
      <c r="G80" s="120" t="s">
        <v>33</v>
      </c>
      <c r="H80" s="25">
        <f>+H50+H78</f>
        <v>9775739044</v>
      </c>
      <c r="I80" s="25">
        <f t="shared" ref="I80:L80" si="6">+I50+I78</f>
        <v>462900937</v>
      </c>
      <c r="J80" s="25">
        <f t="shared" si="6"/>
        <v>1188015504</v>
      </c>
      <c r="K80" s="25">
        <f t="shared" si="6"/>
        <v>0</v>
      </c>
      <c r="L80" s="25">
        <f t="shared" si="6"/>
        <v>8124822603</v>
      </c>
      <c r="M80" s="66"/>
      <c r="N80" s="67"/>
      <c r="O80" s="270"/>
      <c r="P80" s="270"/>
      <c r="Q80" s="267"/>
    </row>
    <row r="81" spans="2:53">
      <c r="D81" s="41"/>
      <c r="H81" s="42"/>
      <c r="I81" s="43"/>
      <c r="J81" s="13"/>
      <c r="K81" s="13"/>
      <c r="L81" s="13"/>
      <c r="M81" s="44"/>
      <c r="N81" s="44"/>
      <c r="O81" s="43"/>
      <c r="P81" s="45"/>
      <c r="Q81" s="46"/>
      <c r="R81" s="45"/>
    </row>
    <row r="82" spans="2:53" ht="15">
      <c r="B82" s="454" t="s">
        <v>34</v>
      </c>
      <c r="C82" s="454"/>
      <c r="D82" s="273" t="s">
        <v>6</v>
      </c>
      <c r="E82" s="273"/>
      <c r="F82" s="273"/>
      <c r="G82" s="273"/>
      <c r="H82" s="273"/>
      <c r="I82" s="273"/>
      <c r="J82" s="47" t="s">
        <v>36</v>
      </c>
      <c r="K82" s="273" t="s">
        <v>37</v>
      </c>
      <c r="L82" s="273"/>
      <c r="M82" s="274" t="s">
        <v>5</v>
      </c>
      <c r="N82" s="275"/>
      <c r="O82" s="275"/>
      <c r="P82" s="275"/>
      <c r="Q82" s="275"/>
    </row>
    <row r="83" spans="2:53" ht="26.25" customHeight="1">
      <c r="B83" s="287" t="s">
        <v>333</v>
      </c>
      <c r="C83" s="416"/>
      <c r="D83" s="437" t="s">
        <v>382</v>
      </c>
      <c r="E83" s="438"/>
      <c r="F83" s="438"/>
      <c r="G83" s="438"/>
      <c r="H83" s="438"/>
      <c r="I83" s="439"/>
      <c r="J83" s="157" t="s">
        <v>27</v>
      </c>
      <c r="K83" s="223" t="s">
        <v>3</v>
      </c>
      <c r="L83" s="446">
        <v>260</v>
      </c>
      <c r="M83" s="217" t="s">
        <v>365</v>
      </c>
      <c r="N83" s="217"/>
      <c r="O83" s="217"/>
      <c r="P83" s="217"/>
      <c r="Q83" s="217"/>
    </row>
    <row r="84" spans="2:53" ht="18" customHeight="1">
      <c r="B84" s="417"/>
      <c r="C84" s="418"/>
      <c r="D84" s="440"/>
      <c r="E84" s="441"/>
      <c r="F84" s="441"/>
      <c r="G84" s="441"/>
      <c r="H84" s="441"/>
      <c r="I84" s="442"/>
      <c r="J84" s="161"/>
      <c r="K84" s="224"/>
      <c r="L84" s="447"/>
      <c r="M84" s="217"/>
      <c r="N84" s="217"/>
      <c r="O84" s="217"/>
      <c r="P84" s="217"/>
      <c r="Q84" s="217"/>
    </row>
    <row r="85" spans="2:53" ht="18.75" customHeight="1">
      <c r="B85" s="417"/>
      <c r="C85" s="418"/>
      <c r="D85" s="440"/>
      <c r="E85" s="441"/>
      <c r="F85" s="441"/>
      <c r="G85" s="441"/>
      <c r="H85" s="441"/>
      <c r="I85" s="442"/>
      <c r="J85" s="161"/>
      <c r="K85" s="347"/>
      <c r="L85" s="448"/>
      <c r="M85" s="286" t="s">
        <v>4</v>
      </c>
      <c r="N85" s="286"/>
      <c r="O85" s="286"/>
      <c r="P85" s="286"/>
      <c r="Q85" s="286"/>
    </row>
    <row r="86" spans="2:53" ht="14.25" customHeight="1">
      <c r="B86" s="417"/>
      <c r="C86" s="418"/>
      <c r="D86" s="440"/>
      <c r="E86" s="441"/>
      <c r="F86" s="441"/>
      <c r="G86" s="441"/>
      <c r="H86" s="441"/>
      <c r="I86" s="442"/>
      <c r="J86" s="161"/>
      <c r="K86" s="223" t="s">
        <v>2</v>
      </c>
      <c r="L86" s="449"/>
      <c r="M86" s="286"/>
      <c r="N86" s="286"/>
      <c r="O86" s="286"/>
      <c r="P86" s="286"/>
      <c r="Q86" s="286"/>
    </row>
    <row r="87" spans="2:53">
      <c r="B87" s="417"/>
      <c r="C87" s="418"/>
      <c r="D87" s="440"/>
      <c r="E87" s="441"/>
      <c r="F87" s="441"/>
      <c r="G87" s="441"/>
      <c r="H87" s="441"/>
      <c r="I87" s="442"/>
      <c r="J87" s="161"/>
      <c r="K87" s="224"/>
      <c r="L87" s="450"/>
      <c r="M87" s="217" t="s">
        <v>366</v>
      </c>
      <c r="N87" s="217"/>
      <c r="O87" s="217"/>
      <c r="P87" s="217"/>
      <c r="Q87" s="217"/>
    </row>
    <row r="88" spans="2:53">
      <c r="B88" s="419"/>
      <c r="C88" s="420"/>
      <c r="D88" s="443"/>
      <c r="E88" s="444"/>
      <c r="F88" s="444"/>
      <c r="G88" s="444"/>
      <c r="H88" s="444"/>
      <c r="I88" s="445"/>
      <c r="J88" s="158"/>
      <c r="K88" s="347"/>
      <c r="L88" s="451"/>
      <c r="M88" s="217"/>
      <c r="N88" s="217"/>
      <c r="O88" s="217"/>
      <c r="P88" s="217"/>
      <c r="Q88" s="217"/>
    </row>
    <row r="89" spans="2:53" ht="15" customHeight="1">
      <c r="B89" s="280" t="s">
        <v>1</v>
      </c>
      <c r="C89" s="281"/>
      <c r="D89" s="281"/>
      <c r="E89" s="281"/>
      <c r="F89" s="281"/>
      <c r="G89" s="281"/>
      <c r="H89" s="281"/>
      <c r="I89" s="281"/>
      <c r="J89" s="281"/>
      <c r="K89" s="281"/>
      <c r="L89" s="282"/>
      <c r="M89" s="286" t="s">
        <v>0</v>
      </c>
      <c r="N89" s="286"/>
      <c r="O89" s="286"/>
      <c r="P89" s="286"/>
      <c r="Q89" s="286"/>
    </row>
    <row r="90" spans="2:53" ht="29.25" customHeight="1">
      <c r="B90" s="283"/>
      <c r="C90" s="284"/>
      <c r="D90" s="284"/>
      <c r="E90" s="284"/>
      <c r="F90" s="284"/>
      <c r="G90" s="284"/>
      <c r="H90" s="284"/>
      <c r="I90" s="284"/>
      <c r="J90" s="284"/>
      <c r="K90" s="284"/>
      <c r="L90" s="285"/>
      <c r="M90" s="286"/>
      <c r="N90" s="286"/>
      <c r="O90" s="286"/>
      <c r="P90" s="286"/>
      <c r="Q90" s="286"/>
    </row>
    <row r="91" spans="2:53">
      <c r="M91" s="48"/>
      <c r="N91" s="48"/>
    </row>
    <row r="92" spans="2:53">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row>
    <row r="93" spans="2:53">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row>
    <row r="94" spans="2:53">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row>
    <row r="95" spans="2:53">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row>
    <row r="96" spans="2:53">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row>
    <row r="97" spans="18:53">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row>
    <row r="98" spans="18:53">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row>
    <row r="99" spans="18:53">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row>
    <row r="100" spans="18:53">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row>
    <row r="101" spans="18:53">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row>
    <row r="102" spans="18:53">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row>
    <row r="103" spans="18:53">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row>
    <row r="104" spans="18:53">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row>
    <row r="105" spans="18:53">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row>
    <row r="106" spans="18:53">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c r="AV106" s="51"/>
      <c r="AW106" s="51"/>
      <c r="AX106" s="51"/>
      <c r="AY106" s="51"/>
      <c r="AZ106" s="51"/>
      <c r="BA106" s="51"/>
    </row>
    <row r="107" spans="18:53">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51"/>
      <c r="AV107" s="51"/>
      <c r="AW107" s="51"/>
      <c r="AX107" s="51"/>
      <c r="AY107" s="51"/>
      <c r="AZ107" s="51"/>
      <c r="BA107" s="51"/>
    </row>
    <row r="108" spans="18:53">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c r="AT108" s="51"/>
      <c r="AU108" s="51"/>
      <c r="AV108" s="51"/>
      <c r="AW108" s="51"/>
      <c r="AX108" s="51"/>
      <c r="AY108" s="51"/>
      <c r="AZ108" s="51"/>
      <c r="BA108" s="51"/>
    </row>
    <row r="109" spans="18:53">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c r="AV109" s="51"/>
      <c r="AW109" s="51"/>
      <c r="AX109" s="51"/>
      <c r="AY109" s="51"/>
      <c r="AZ109" s="51"/>
      <c r="BA109" s="51"/>
    </row>
    <row r="110" spans="18:53">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row>
    <row r="111" spans="18:53">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row>
    <row r="112" spans="18:53">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row>
    <row r="113" spans="18:53">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51"/>
    </row>
    <row r="114" spans="18:53">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c r="AU114" s="51"/>
      <c r="AV114" s="51"/>
      <c r="AW114" s="51"/>
      <c r="AX114" s="51"/>
      <c r="AY114" s="51"/>
      <c r="AZ114" s="51"/>
      <c r="BA114" s="51"/>
    </row>
  </sheetData>
  <mergeCells count="136">
    <mergeCell ref="L83:L85"/>
    <mergeCell ref="K86:K88"/>
    <mergeCell ref="L86:L88"/>
    <mergeCell ref="E77:E78"/>
    <mergeCell ref="B83:C88"/>
    <mergeCell ref="D83:I88"/>
    <mergeCell ref="J83:J88"/>
    <mergeCell ref="K83:K85"/>
    <mergeCell ref="B23:B78"/>
    <mergeCell ref="C73:C74"/>
    <mergeCell ref="C75:C76"/>
    <mergeCell ref="C77:C78"/>
    <mergeCell ref="C45:C46"/>
    <mergeCell ref="C47:C48"/>
    <mergeCell ref="C49:C50"/>
    <mergeCell ref="C51:C52"/>
    <mergeCell ref="C53:C54"/>
    <mergeCell ref="C55:C56"/>
    <mergeCell ref="C57:C58"/>
    <mergeCell ref="C59:C60"/>
    <mergeCell ref="C43:C44"/>
    <mergeCell ref="A23:A78"/>
    <mergeCell ref="E27:E28"/>
    <mergeCell ref="E29:E30"/>
    <mergeCell ref="E31:E32"/>
    <mergeCell ref="E33:E34"/>
    <mergeCell ref="E35:E36"/>
    <mergeCell ref="E37:E38"/>
    <mergeCell ref="E39:E40"/>
    <mergeCell ref="E41:E42"/>
    <mergeCell ref="E43:E44"/>
    <mergeCell ref="E45:E46"/>
    <mergeCell ref="E47:E48"/>
    <mergeCell ref="E49:E50"/>
    <mergeCell ref="C67:C68"/>
    <mergeCell ref="C69:C70"/>
    <mergeCell ref="C71:C72"/>
    <mergeCell ref="C27:C28"/>
    <mergeCell ref="C29:C30"/>
    <mergeCell ref="C31:C32"/>
    <mergeCell ref="C33:C34"/>
    <mergeCell ref="C35:C36"/>
    <mergeCell ref="C37:C38"/>
    <mergeCell ref="C39:C40"/>
    <mergeCell ref="C41:C42"/>
    <mergeCell ref="B89:L90"/>
    <mergeCell ref="M89:Q90"/>
    <mergeCell ref="F17:I17"/>
    <mergeCell ref="M85:Q86"/>
    <mergeCell ref="M87:Q88"/>
    <mergeCell ref="B82:C82"/>
    <mergeCell ref="D82:I82"/>
    <mergeCell ref="K82:L82"/>
    <mergeCell ref="M82:Q82"/>
    <mergeCell ref="M83:Q84"/>
    <mergeCell ref="B79:B80"/>
    <mergeCell ref="C79:C80"/>
    <mergeCell ref="E79:E80"/>
    <mergeCell ref="O79:O80"/>
    <mergeCell ref="P79:P80"/>
    <mergeCell ref="Q79:Q80"/>
    <mergeCell ref="C63:C64"/>
    <mergeCell ref="O63:O64"/>
    <mergeCell ref="P63:P64"/>
    <mergeCell ref="Q63:Q64"/>
    <mergeCell ref="C65:C66"/>
    <mergeCell ref="M20:N21"/>
    <mergeCell ref="O20:Q20"/>
    <mergeCell ref="C61:C62"/>
    <mergeCell ref="U23:V23"/>
    <mergeCell ref="C25:C26"/>
    <mergeCell ref="E25:E26"/>
    <mergeCell ref="O25:O26"/>
    <mergeCell ref="P25:P26"/>
    <mergeCell ref="Q25:Q26"/>
    <mergeCell ref="C23:C24"/>
    <mergeCell ref="E23:E24"/>
    <mergeCell ref="O23:O24"/>
    <mergeCell ref="P23:P24"/>
    <mergeCell ref="Q23:Q24"/>
    <mergeCell ref="U20:V20"/>
    <mergeCell ref="O21:O22"/>
    <mergeCell ref="P21:P22"/>
    <mergeCell ref="Q21:Q22"/>
    <mergeCell ref="U21:V21"/>
    <mergeCell ref="U22:V22"/>
    <mergeCell ref="B20:B22"/>
    <mergeCell ref="C20:C22"/>
    <mergeCell ref="D20:D22"/>
    <mergeCell ref="E20:E22"/>
    <mergeCell ref="F20:F22"/>
    <mergeCell ref="G20:G22"/>
    <mergeCell ref="H20:H22"/>
    <mergeCell ref="I20:L21"/>
    <mergeCell ref="D16:E19"/>
    <mergeCell ref="F16:I16"/>
    <mergeCell ref="F18:I18"/>
    <mergeCell ref="F19:I19"/>
    <mergeCell ref="B12:C12"/>
    <mergeCell ref="D12:I12"/>
    <mergeCell ref="B13:C13"/>
    <mergeCell ref="D13:I13"/>
    <mergeCell ref="T9:X9"/>
    <mergeCell ref="B10:C10"/>
    <mergeCell ref="D10:I10"/>
    <mergeCell ref="N10:P10"/>
    <mergeCell ref="B11:C11"/>
    <mergeCell ref="D11:I11"/>
    <mergeCell ref="M11:Q19"/>
    <mergeCell ref="U11:W11"/>
    <mergeCell ref="B14:C14"/>
    <mergeCell ref="D14:I14"/>
    <mergeCell ref="O77:O78"/>
    <mergeCell ref="P77:P78"/>
    <mergeCell ref="Q49:Q50"/>
    <mergeCell ref="Q77:Q78"/>
    <mergeCell ref="O49:O50"/>
    <mergeCell ref="P49:P50"/>
    <mergeCell ref="B2:C5"/>
    <mergeCell ref="D2:K3"/>
    <mergeCell ref="L2:O2"/>
    <mergeCell ref="P2:Q5"/>
    <mergeCell ref="L3:O3"/>
    <mergeCell ref="D4:K5"/>
    <mergeCell ref="L4:O4"/>
    <mergeCell ref="L5:O5"/>
    <mergeCell ref="C6:Q6"/>
    <mergeCell ref="D7:Q7"/>
    <mergeCell ref="D8:Q8"/>
    <mergeCell ref="B9:C9"/>
    <mergeCell ref="D9:I9"/>
    <mergeCell ref="J9:L19"/>
    <mergeCell ref="M9:Q9"/>
    <mergeCell ref="B15:C15"/>
    <mergeCell ref="D15:I15"/>
    <mergeCell ref="B16:B19"/>
  </mergeCells>
  <pageMargins left="0.35433070866141736" right="0.19685039370078741" top="0.23622047244094491" bottom="0.19685039370078741" header="0.15748031496062992" footer="0"/>
  <pageSetup paperSize="345" scale="43"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A97"/>
  <sheetViews>
    <sheetView topLeftCell="A10" zoomScale="80" zoomScaleNormal="80" workbookViewId="0">
      <selection activeCell="R63" sqref="R63"/>
    </sheetView>
  </sheetViews>
  <sheetFormatPr baseColWidth="10" defaultColWidth="12.5703125" defaultRowHeight="14.25"/>
  <cols>
    <col min="1" max="1" width="9.7109375" style="1" customWidth="1"/>
    <col min="2" max="2" width="45.5703125" style="1" customWidth="1"/>
    <col min="3" max="3" width="53.14062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1" customWidth="1"/>
    <col min="11" max="11" width="13.5703125" style="1" customWidth="1"/>
    <col min="12" max="12" width="20.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ht="37.5" customHeight="1">
      <c r="B2" s="175"/>
      <c r="C2" s="175"/>
      <c r="D2" s="196" t="s">
        <v>350</v>
      </c>
      <c r="E2" s="197"/>
      <c r="F2" s="197"/>
      <c r="G2" s="197"/>
      <c r="H2" s="197"/>
      <c r="I2" s="197"/>
      <c r="J2" s="197"/>
      <c r="K2" s="198"/>
      <c r="L2" s="193" t="s">
        <v>351</v>
      </c>
      <c r="M2" s="194"/>
      <c r="N2" s="194"/>
      <c r="O2" s="195"/>
      <c r="P2" s="327"/>
      <c r="Q2" s="328"/>
      <c r="R2" s="3"/>
    </row>
    <row r="3" spans="2:28" ht="37.5" customHeight="1">
      <c r="B3" s="175"/>
      <c r="C3" s="175"/>
      <c r="D3" s="181"/>
      <c r="E3" s="182"/>
      <c r="F3" s="182"/>
      <c r="G3" s="182"/>
      <c r="H3" s="182"/>
      <c r="I3" s="182"/>
      <c r="J3" s="182"/>
      <c r="K3" s="183"/>
      <c r="L3" s="193" t="s">
        <v>352</v>
      </c>
      <c r="M3" s="194"/>
      <c r="N3" s="194"/>
      <c r="O3" s="195"/>
      <c r="P3" s="189"/>
      <c r="Q3" s="329"/>
      <c r="R3" s="3"/>
    </row>
    <row r="4" spans="2:28" ht="33.75" customHeight="1">
      <c r="B4" s="175"/>
      <c r="C4" s="175"/>
      <c r="D4" s="196" t="s">
        <v>353</v>
      </c>
      <c r="E4" s="197"/>
      <c r="F4" s="197"/>
      <c r="G4" s="197"/>
      <c r="H4" s="197"/>
      <c r="I4" s="197"/>
      <c r="J4" s="197"/>
      <c r="K4" s="198"/>
      <c r="L4" s="193" t="s">
        <v>354</v>
      </c>
      <c r="M4" s="194"/>
      <c r="N4" s="194"/>
      <c r="O4" s="195"/>
      <c r="P4" s="189"/>
      <c r="Q4" s="329"/>
      <c r="R4" s="3"/>
    </row>
    <row r="5" spans="2:28" ht="38.25" customHeight="1">
      <c r="B5" s="175"/>
      <c r="C5" s="175"/>
      <c r="D5" s="181"/>
      <c r="E5" s="182"/>
      <c r="F5" s="182"/>
      <c r="G5" s="182"/>
      <c r="H5" s="182"/>
      <c r="I5" s="182"/>
      <c r="J5" s="182"/>
      <c r="K5" s="183"/>
      <c r="L5" s="193" t="s">
        <v>355</v>
      </c>
      <c r="M5" s="194"/>
      <c r="N5" s="194"/>
      <c r="O5" s="195"/>
      <c r="P5" s="330"/>
      <c r="Q5" s="331"/>
      <c r="R5" s="3"/>
    </row>
    <row r="6" spans="2:28" ht="23.25" customHeight="1">
      <c r="C6" s="205"/>
      <c r="D6" s="205"/>
      <c r="E6" s="205"/>
      <c r="F6" s="205"/>
      <c r="G6" s="205"/>
      <c r="H6" s="205"/>
      <c r="I6" s="205"/>
      <c r="J6" s="205"/>
      <c r="K6" s="205"/>
      <c r="L6" s="205"/>
      <c r="M6" s="205"/>
      <c r="N6" s="205"/>
      <c r="O6" s="205"/>
      <c r="P6" s="205"/>
      <c r="Q6" s="205"/>
      <c r="R6" s="3"/>
    </row>
    <row r="7" spans="2:28" ht="31.5" customHeight="1">
      <c r="B7" s="4" t="s">
        <v>32</v>
      </c>
      <c r="C7" s="4" t="s">
        <v>39</v>
      </c>
      <c r="D7" s="320" t="s">
        <v>362</v>
      </c>
      <c r="E7" s="320"/>
      <c r="F7" s="320"/>
      <c r="G7" s="320"/>
      <c r="H7" s="320"/>
      <c r="I7" s="320"/>
      <c r="J7" s="320"/>
      <c r="K7" s="320"/>
      <c r="L7" s="320"/>
      <c r="M7" s="320"/>
      <c r="N7" s="320"/>
      <c r="O7" s="320"/>
      <c r="P7" s="320"/>
      <c r="Q7" s="320"/>
      <c r="R7" s="3"/>
    </row>
    <row r="8" spans="2:28" s="5" customFormat="1" ht="36" customHeight="1">
      <c r="B8" s="110" t="s">
        <v>26</v>
      </c>
      <c r="C8" s="110" t="s">
        <v>59</v>
      </c>
      <c r="D8" s="208" t="s">
        <v>363</v>
      </c>
      <c r="E8" s="208"/>
      <c r="F8" s="208"/>
      <c r="G8" s="208"/>
      <c r="H8" s="208"/>
      <c r="I8" s="208"/>
      <c r="J8" s="208"/>
      <c r="K8" s="208"/>
      <c r="L8" s="208"/>
      <c r="M8" s="208"/>
      <c r="N8" s="208"/>
      <c r="O8" s="208"/>
      <c r="P8" s="208"/>
      <c r="Q8" s="208"/>
    </row>
    <row r="9" spans="2:28" ht="36" customHeight="1">
      <c r="B9" s="208" t="s">
        <v>52</v>
      </c>
      <c r="C9" s="208"/>
      <c r="D9" s="211" t="s">
        <v>72</v>
      </c>
      <c r="E9" s="211"/>
      <c r="F9" s="211"/>
      <c r="G9" s="211"/>
      <c r="H9" s="211"/>
      <c r="I9" s="211"/>
      <c r="J9" s="212" t="s">
        <v>387</v>
      </c>
      <c r="K9" s="212"/>
      <c r="L9" s="212"/>
      <c r="M9" s="214" t="s">
        <v>25</v>
      </c>
      <c r="N9" s="214"/>
      <c r="O9" s="214"/>
      <c r="P9" s="214"/>
      <c r="Q9" s="214"/>
      <c r="R9" s="6"/>
      <c r="T9" s="229"/>
      <c r="U9" s="229"/>
      <c r="V9" s="229"/>
      <c r="W9" s="229"/>
      <c r="X9" s="229"/>
    </row>
    <row r="10" spans="2:28" ht="36" customHeight="1">
      <c r="B10" s="208" t="s">
        <v>53</v>
      </c>
      <c r="C10" s="208"/>
      <c r="D10" s="211" t="s">
        <v>73</v>
      </c>
      <c r="E10" s="211"/>
      <c r="F10" s="211"/>
      <c r="G10" s="211"/>
      <c r="H10" s="211"/>
      <c r="I10" s="211"/>
      <c r="J10" s="212"/>
      <c r="K10" s="212"/>
      <c r="L10" s="212"/>
      <c r="M10" s="116" t="s">
        <v>24</v>
      </c>
      <c r="N10" s="230" t="s">
        <v>23</v>
      </c>
      <c r="O10" s="230"/>
      <c r="P10" s="230"/>
      <c r="Q10" s="116" t="s">
        <v>22</v>
      </c>
      <c r="R10" s="6"/>
      <c r="T10" s="115"/>
      <c r="U10" s="115"/>
      <c r="V10" s="115"/>
      <c r="W10" s="115"/>
      <c r="X10" s="115"/>
    </row>
    <row r="11" spans="2:28" ht="48" customHeight="1">
      <c r="B11" s="232" t="s">
        <v>21</v>
      </c>
      <c r="C11" s="232"/>
      <c r="D11" s="233" t="s">
        <v>74</v>
      </c>
      <c r="E11" s="233"/>
      <c r="F11" s="233"/>
      <c r="G11" s="233"/>
      <c r="H11" s="233"/>
      <c r="I11" s="233"/>
      <c r="J11" s="212"/>
      <c r="K11" s="212"/>
      <c r="L11" s="212"/>
      <c r="M11" s="234" t="s">
        <v>40</v>
      </c>
      <c r="N11" s="234"/>
      <c r="O11" s="234"/>
      <c r="P11" s="234"/>
      <c r="Q11" s="234"/>
      <c r="R11" s="6"/>
      <c r="T11" s="117"/>
      <c r="U11" s="238"/>
      <c r="V11" s="238"/>
      <c r="W11" s="238"/>
      <c r="X11" s="117"/>
      <c r="Z11" s="109"/>
      <c r="AA11" s="109"/>
    </row>
    <row r="12" spans="2:28" ht="48" customHeight="1">
      <c r="B12" s="222" t="s">
        <v>55</v>
      </c>
      <c r="C12" s="222"/>
      <c r="D12" s="155" t="s">
        <v>202</v>
      </c>
      <c r="E12" s="155"/>
      <c r="F12" s="155"/>
      <c r="G12" s="155"/>
      <c r="H12" s="155"/>
      <c r="I12" s="155"/>
      <c r="J12" s="212"/>
      <c r="K12" s="212"/>
      <c r="L12" s="212"/>
      <c r="M12" s="234"/>
      <c r="N12" s="234"/>
      <c r="O12" s="234"/>
      <c r="P12" s="234"/>
      <c r="Q12" s="234"/>
      <c r="R12" s="6"/>
      <c r="T12" s="117"/>
      <c r="U12" s="117"/>
      <c r="V12" s="117"/>
      <c r="W12" s="117"/>
      <c r="X12" s="117"/>
      <c r="Z12" s="109"/>
      <c r="AA12" s="109"/>
    </row>
    <row r="13" spans="2:28" ht="48" customHeight="1">
      <c r="B13" s="217" t="s">
        <v>364</v>
      </c>
      <c r="C13" s="217"/>
      <c r="D13" s="218">
        <v>2020730010033</v>
      </c>
      <c r="E13" s="218"/>
      <c r="F13" s="218"/>
      <c r="G13" s="218"/>
      <c r="H13" s="218"/>
      <c r="I13" s="218"/>
      <c r="J13" s="212"/>
      <c r="K13" s="212"/>
      <c r="L13" s="212"/>
      <c r="M13" s="234"/>
      <c r="N13" s="234"/>
      <c r="O13" s="234"/>
      <c r="P13" s="234"/>
      <c r="Q13" s="234"/>
      <c r="R13" s="6"/>
      <c r="T13" s="117"/>
      <c r="U13" s="117"/>
      <c r="V13" s="117"/>
      <c r="W13" s="117"/>
      <c r="X13" s="117"/>
      <c r="Z13" s="109"/>
      <c r="AA13" s="109"/>
    </row>
    <row r="14" spans="2:28" ht="41.25" customHeight="1">
      <c r="B14" s="222" t="s">
        <v>55</v>
      </c>
      <c r="C14" s="222"/>
      <c r="D14" s="155" t="s">
        <v>75</v>
      </c>
      <c r="E14" s="155"/>
      <c r="F14" s="155"/>
      <c r="G14" s="155"/>
      <c r="H14" s="155"/>
      <c r="I14" s="155"/>
      <c r="J14" s="212"/>
      <c r="K14" s="212"/>
      <c r="L14" s="212"/>
      <c r="M14" s="234"/>
      <c r="N14" s="234"/>
      <c r="O14" s="234"/>
      <c r="P14" s="234"/>
      <c r="Q14" s="234"/>
      <c r="R14" s="6"/>
      <c r="T14" s="117"/>
      <c r="U14" s="117"/>
      <c r="V14" s="117"/>
      <c r="W14" s="117"/>
      <c r="X14" s="117"/>
      <c r="Z14" s="109"/>
      <c r="AA14" s="109"/>
    </row>
    <row r="15" spans="2:28" ht="31.5" customHeight="1">
      <c r="B15" s="217" t="s">
        <v>364</v>
      </c>
      <c r="C15" s="217"/>
      <c r="D15" s="218">
        <v>2024730010096</v>
      </c>
      <c r="E15" s="218"/>
      <c r="F15" s="218"/>
      <c r="G15" s="218"/>
      <c r="H15" s="218"/>
      <c r="I15" s="218"/>
      <c r="J15" s="212"/>
      <c r="K15" s="212"/>
      <c r="L15" s="212"/>
      <c r="M15" s="234"/>
      <c r="N15" s="234"/>
      <c r="O15" s="234"/>
      <c r="P15" s="234"/>
      <c r="Q15" s="234"/>
      <c r="R15" s="6"/>
      <c r="T15" s="117"/>
      <c r="U15" s="117"/>
      <c r="V15" s="117"/>
      <c r="W15" s="117"/>
      <c r="X15" s="117"/>
      <c r="Z15" s="109"/>
      <c r="AA15" s="109"/>
    </row>
    <row r="16" spans="2:28" ht="28.5" customHeight="1">
      <c r="B16" s="334" t="s">
        <v>58</v>
      </c>
      <c r="C16" s="50" t="s">
        <v>65</v>
      </c>
      <c r="D16" s="251" t="s">
        <v>57</v>
      </c>
      <c r="E16" s="251"/>
      <c r="F16" s="126" t="s">
        <v>42</v>
      </c>
      <c r="G16" s="105"/>
      <c r="H16" s="105"/>
      <c r="I16" s="105"/>
      <c r="J16" s="212"/>
      <c r="K16" s="212"/>
      <c r="L16" s="212"/>
      <c r="M16" s="234"/>
      <c r="N16" s="234"/>
      <c r="O16" s="234"/>
      <c r="P16" s="234"/>
      <c r="Q16" s="234"/>
      <c r="R16" s="6"/>
      <c r="T16" s="18"/>
      <c r="U16" s="124"/>
      <c r="V16" s="124"/>
      <c r="W16" s="124"/>
      <c r="X16" s="12"/>
      <c r="Y16" s="19"/>
      <c r="Z16" s="13"/>
      <c r="AA16" s="14"/>
      <c r="AB16" s="15"/>
    </row>
    <row r="17" spans="1:28" ht="28.5" customHeight="1">
      <c r="B17" s="334"/>
      <c r="C17" s="50" t="s">
        <v>65</v>
      </c>
      <c r="D17" s="251"/>
      <c r="E17" s="251"/>
      <c r="F17" s="126" t="s">
        <v>42</v>
      </c>
      <c r="G17" s="105"/>
      <c r="H17" s="105"/>
      <c r="I17" s="105"/>
      <c r="J17" s="212"/>
      <c r="K17" s="212"/>
      <c r="L17" s="212"/>
      <c r="M17" s="234"/>
      <c r="N17" s="234"/>
      <c r="O17" s="234"/>
      <c r="P17" s="234"/>
      <c r="Q17" s="234"/>
      <c r="R17" s="6"/>
      <c r="T17" s="18"/>
      <c r="U17" s="124"/>
      <c r="V17" s="124"/>
      <c r="W17" s="124"/>
      <c r="X17" s="12"/>
      <c r="Y17" s="19"/>
      <c r="Z17" s="13"/>
      <c r="AA17" s="14"/>
      <c r="AB17" s="15"/>
    </row>
    <row r="18" spans="1:28" ht="28.5" customHeight="1">
      <c r="B18" s="334"/>
      <c r="C18" s="50" t="s">
        <v>69</v>
      </c>
      <c r="D18" s="251"/>
      <c r="E18" s="251"/>
      <c r="F18" s="126" t="s">
        <v>68</v>
      </c>
      <c r="G18" s="105"/>
      <c r="H18" s="105"/>
      <c r="I18" s="105"/>
      <c r="J18" s="212"/>
      <c r="K18" s="212"/>
      <c r="L18" s="212"/>
      <c r="M18" s="234"/>
      <c r="N18" s="234"/>
      <c r="O18" s="234"/>
      <c r="P18" s="234"/>
      <c r="Q18" s="234"/>
      <c r="R18" s="6"/>
      <c r="T18" s="18"/>
      <c r="U18" s="124"/>
      <c r="V18" s="124"/>
      <c r="W18" s="124"/>
      <c r="X18" s="12"/>
      <c r="Y18" s="19"/>
      <c r="Z18" s="13"/>
      <c r="AA18" s="14"/>
      <c r="AB18" s="15"/>
    </row>
    <row r="19" spans="1:28" ht="28.5" customHeight="1">
      <c r="B19" s="334"/>
      <c r="C19" s="50" t="s">
        <v>70</v>
      </c>
      <c r="D19" s="251"/>
      <c r="E19" s="251"/>
      <c r="F19" s="126" t="s">
        <v>43</v>
      </c>
      <c r="G19" s="105"/>
      <c r="H19" s="105"/>
      <c r="I19" s="105"/>
      <c r="J19" s="212"/>
      <c r="K19" s="212"/>
      <c r="L19" s="212"/>
      <c r="M19" s="234"/>
      <c r="N19" s="234"/>
      <c r="O19" s="234"/>
      <c r="P19" s="234"/>
      <c r="Q19" s="234"/>
      <c r="R19" s="6"/>
      <c r="T19" s="18"/>
      <c r="U19" s="124"/>
      <c r="V19" s="124"/>
      <c r="W19" s="124"/>
      <c r="X19" s="12"/>
      <c r="Y19" s="19"/>
      <c r="Z19" s="13"/>
      <c r="AA19" s="14"/>
      <c r="AB19" s="15"/>
    </row>
    <row r="20" spans="1:28" ht="28.5" customHeight="1">
      <c r="B20" s="334"/>
      <c r="C20" s="50" t="s">
        <v>70</v>
      </c>
      <c r="D20" s="251"/>
      <c r="E20" s="251"/>
      <c r="F20" s="126" t="s">
        <v>43</v>
      </c>
      <c r="G20" s="105"/>
      <c r="H20" s="105"/>
      <c r="I20" s="105"/>
      <c r="J20" s="212"/>
      <c r="K20" s="212"/>
      <c r="L20" s="212"/>
      <c r="M20" s="234"/>
      <c r="N20" s="234"/>
      <c r="O20" s="234"/>
      <c r="P20" s="234"/>
      <c r="Q20" s="234"/>
      <c r="R20" s="6"/>
      <c r="T20" s="18"/>
      <c r="U20" s="124"/>
      <c r="V20" s="124"/>
      <c r="W20" s="124"/>
      <c r="X20" s="12"/>
      <c r="Y20" s="19"/>
      <c r="Z20" s="13"/>
      <c r="AA20" s="14"/>
      <c r="AB20" s="15"/>
    </row>
    <row r="21" spans="1:28" ht="28.5" customHeight="1">
      <c r="B21" s="324" t="s">
        <v>30</v>
      </c>
      <c r="C21" s="251" t="s">
        <v>28</v>
      </c>
      <c r="D21" s="254" t="s">
        <v>357</v>
      </c>
      <c r="E21" s="254" t="s">
        <v>19</v>
      </c>
      <c r="F21" s="254" t="s">
        <v>38</v>
      </c>
      <c r="G21" s="322" t="s">
        <v>358</v>
      </c>
      <c r="H21" s="254" t="s">
        <v>31</v>
      </c>
      <c r="I21" s="338" t="s">
        <v>29</v>
      </c>
      <c r="J21" s="339"/>
      <c r="K21" s="339"/>
      <c r="L21" s="340"/>
      <c r="M21" s="254" t="s">
        <v>18</v>
      </c>
      <c r="N21" s="254"/>
      <c r="O21" s="341" t="s">
        <v>17</v>
      </c>
      <c r="P21" s="341"/>
      <c r="Q21" s="341"/>
      <c r="T21" s="20"/>
      <c r="U21" s="335"/>
      <c r="V21" s="335"/>
      <c r="X21" s="12"/>
      <c r="Z21" s="13"/>
      <c r="AA21" s="14"/>
      <c r="AB21" s="15"/>
    </row>
    <row r="22" spans="1:28" ht="33.75" customHeight="1">
      <c r="B22" s="325"/>
      <c r="C22" s="251"/>
      <c r="D22" s="254"/>
      <c r="E22" s="254"/>
      <c r="F22" s="254"/>
      <c r="G22" s="254"/>
      <c r="H22" s="254"/>
      <c r="I22" s="260"/>
      <c r="J22" s="261"/>
      <c r="K22" s="261"/>
      <c r="L22" s="262"/>
      <c r="M22" s="254"/>
      <c r="N22" s="254"/>
      <c r="O22" s="254" t="s">
        <v>16</v>
      </c>
      <c r="P22" s="254" t="s">
        <v>15</v>
      </c>
      <c r="Q22" s="251" t="s">
        <v>14</v>
      </c>
      <c r="T22" s="19"/>
      <c r="U22" s="335"/>
      <c r="V22" s="335"/>
      <c r="X22" s="14"/>
      <c r="Z22" s="13"/>
      <c r="AA22" s="14"/>
      <c r="AB22" s="15"/>
    </row>
    <row r="23" spans="1:28" ht="39.75" customHeight="1">
      <c r="B23" s="326"/>
      <c r="C23" s="251"/>
      <c r="D23" s="254"/>
      <c r="E23" s="254"/>
      <c r="F23" s="254"/>
      <c r="G23" s="254"/>
      <c r="H23" s="254"/>
      <c r="I23" s="21" t="s">
        <v>13</v>
      </c>
      <c r="J23" s="21" t="s">
        <v>12</v>
      </c>
      <c r="K23" s="21" t="s">
        <v>11</v>
      </c>
      <c r="L23" s="102" t="s">
        <v>375</v>
      </c>
      <c r="M23" s="120" t="s">
        <v>9</v>
      </c>
      <c r="N23" s="121" t="s">
        <v>8</v>
      </c>
      <c r="O23" s="254"/>
      <c r="P23" s="254"/>
      <c r="Q23" s="251"/>
      <c r="T23" s="19"/>
      <c r="U23" s="335"/>
      <c r="V23" s="335"/>
      <c r="X23" s="14"/>
      <c r="Z23" s="13"/>
      <c r="AA23" s="14"/>
      <c r="AB23" s="15"/>
    </row>
    <row r="24" spans="1:28" ht="15.2" hidden="1" customHeight="1">
      <c r="A24" s="315" t="s">
        <v>203</v>
      </c>
      <c r="B24" s="354" t="s">
        <v>418</v>
      </c>
      <c r="C24" s="165" t="s">
        <v>204</v>
      </c>
      <c r="D24" s="120" t="s">
        <v>3</v>
      </c>
      <c r="E24" s="157" t="s">
        <v>317</v>
      </c>
      <c r="F24" s="24"/>
      <c r="G24" s="120" t="s">
        <v>3</v>
      </c>
      <c r="H24" s="80"/>
      <c r="I24" s="81"/>
      <c r="J24" s="66"/>
      <c r="K24" s="82"/>
      <c r="L24" s="66"/>
      <c r="M24" s="93"/>
      <c r="N24" s="93"/>
      <c r="O24" s="244" t="e">
        <f>+F25/F24</f>
        <v>#DIV/0!</v>
      </c>
      <c r="P24" s="244" t="e">
        <f>+H25/H24</f>
        <v>#DIV/0!</v>
      </c>
      <c r="Q24" s="309" t="e">
        <f>+(O24*O24)/P24</f>
        <v>#DIV/0!</v>
      </c>
      <c r="T24" s="19"/>
      <c r="U24" s="335"/>
      <c r="V24" s="335"/>
      <c r="X24" s="27"/>
      <c r="Z24" s="13"/>
      <c r="AA24" s="14"/>
      <c r="AB24" s="15"/>
    </row>
    <row r="25" spans="1:28" ht="15.2" hidden="1" customHeight="1">
      <c r="A25" s="315"/>
      <c r="B25" s="355"/>
      <c r="C25" s="166"/>
      <c r="D25" s="120" t="s">
        <v>2</v>
      </c>
      <c r="E25" s="161"/>
      <c r="F25" s="24"/>
      <c r="G25" s="120" t="s">
        <v>33</v>
      </c>
      <c r="H25" s="80"/>
      <c r="I25" s="81"/>
      <c r="J25" s="66"/>
      <c r="K25" s="82"/>
      <c r="L25" s="66"/>
      <c r="M25" s="93"/>
      <c r="N25" s="93"/>
      <c r="O25" s="244"/>
      <c r="P25" s="244"/>
      <c r="Q25" s="309"/>
      <c r="T25" s="19"/>
      <c r="U25" s="125"/>
      <c r="V25" s="125"/>
      <c r="X25" s="27"/>
      <c r="Z25" s="13"/>
      <c r="AA25" s="14"/>
      <c r="AB25" s="15"/>
    </row>
    <row r="26" spans="1:28" ht="15.2" hidden="1" customHeight="1">
      <c r="A26" s="315"/>
      <c r="B26" s="355"/>
      <c r="C26" s="165" t="s">
        <v>205</v>
      </c>
      <c r="D26" s="120" t="s">
        <v>3</v>
      </c>
      <c r="E26" s="157"/>
      <c r="F26" s="83"/>
      <c r="G26" s="120" t="s">
        <v>3</v>
      </c>
      <c r="H26" s="81"/>
      <c r="I26" s="81"/>
      <c r="J26" s="66"/>
      <c r="K26" s="82"/>
      <c r="L26" s="66"/>
      <c r="M26" s="94"/>
      <c r="N26" s="94"/>
      <c r="O26" s="244" t="e">
        <f t="shared" ref="O26" si="0">+F27/F26</f>
        <v>#DIV/0!</v>
      </c>
      <c r="P26" s="244" t="e">
        <f t="shared" ref="P26" si="1">+H27/H26</f>
        <v>#DIV/0!</v>
      </c>
      <c r="Q26" s="309" t="e">
        <f t="shared" ref="Q26" si="2">+(O26*O26)/P26</f>
        <v>#DIV/0!</v>
      </c>
      <c r="X26" s="84"/>
      <c r="Z26" s="13"/>
      <c r="AA26" s="14"/>
      <c r="AB26" s="15"/>
    </row>
    <row r="27" spans="1:28" ht="15.2" hidden="1" customHeight="1">
      <c r="A27" s="315"/>
      <c r="B27" s="355"/>
      <c r="C27" s="166"/>
      <c r="D27" s="120" t="s">
        <v>2</v>
      </c>
      <c r="E27" s="158"/>
      <c r="F27" s="85"/>
      <c r="G27" s="120" t="s">
        <v>33</v>
      </c>
      <c r="H27" s="86"/>
      <c r="I27" s="86"/>
      <c r="J27" s="66"/>
      <c r="K27" s="82"/>
      <c r="L27" s="66"/>
      <c r="M27" s="98"/>
      <c r="N27" s="95"/>
      <c r="O27" s="244"/>
      <c r="P27" s="244"/>
      <c r="Q27" s="309"/>
      <c r="X27" s="84"/>
      <c r="Z27" s="13"/>
      <c r="AA27" s="14"/>
      <c r="AB27" s="15"/>
    </row>
    <row r="28" spans="1:28" ht="15.2" hidden="1" customHeight="1">
      <c r="A28" s="315"/>
      <c r="B28" s="355"/>
      <c r="C28" s="165" t="s">
        <v>206</v>
      </c>
      <c r="D28" s="120" t="s">
        <v>3</v>
      </c>
      <c r="E28" s="157"/>
      <c r="F28" s="118"/>
      <c r="G28" s="120" t="s">
        <v>3</v>
      </c>
      <c r="H28" s="86"/>
      <c r="I28" s="86"/>
      <c r="J28" s="66"/>
      <c r="K28" s="82"/>
      <c r="L28" s="66"/>
      <c r="M28" s="98"/>
      <c r="N28" s="95"/>
      <c r="O28" s="244" t="e">
        <f t="shared" ref="O28" si="3">+F29/F28</f>
        <v>#DIV/0!</v>
      </c>
      <c r="P28" s="244" t="e">
        <f t="shared" ref="P28" si="4">+H29/H28</f>
        <v>#DIV/0!</v>
      </c>
      <c r="Q28" s="309" t="e">
        <f t="shared" ref="Q28" si="5">+(O28*O28)/P28</f>
        <v>#DIV/0!</v>
      </c>
      <c r="X28" s="84"/>
      <c r="Z28" s="13"/>
      <c r="AA28" s="14"/>
      <c r="AB28" s="15"/>
    </row>
    <row r="29" spans="1:28" ht="15.2" hidden="1" customHeight="1">
      <c r="A29" s="315"/>
      <c r="B29" s="355"/>
      <c r="C29" s="166"/>
      <c r="D29" s="120" t="s">
        <v>2</v>
      </c>
      <c r="E29" s="158"/>
      <c r="F29" s="118"/>
      <c r="G29" s="120" t="s">
        <v>33</v>
      </c>
      <c r="H29" s="86"/>
      <c r="I29" s="86"/>
      <c r="J29" s="66"/>
      <c r="K29" s="82"/>
      <c r="L29" s="66"/>
      <c r="M29" s="98"/>
      <c r="N29" s="95"/>
      <c r="O29" s="244"/>
      <c r="P29" s="244"/>
      <c r="Q29" s="309"/>
      <c r="X29" s="84"/>
      <c r="Z29" s="13"/>
      <c r="AA29" s="14"/>
      <c r="AB29" s="15"/>
    </row>
    <row r="30" spans="1:28" ht="15.2" hidden="1" customHeight="1">
      <c r="A30" s="315"/>
      <c r="B30" s="355"/>
      <c r="C30" s="165" t="s">
        <v>207</v>
      </c>
      <c r="D30" s="120" t="s">
        <v>3</v>
      </c>
      <c r="E30" s="157"/>
      <c r="F30" s="118"/>
      <c r="G30" s="120" t="s">
        <v>3</v>
      </c>
      <c r="H30" s="86"/>
      <c r="I30" s="86"/>
      <c r="J30" s="66"/>
      <c r="K30" s="82"/>
      <c r="L30" s="66"/>
      <c r="M30" s="98"/>
      <c r="N30" s="95"/>
      <c r="O30" s="244" t="e">
        <f t="shared" ref="O30" si="6">+F31/F30</f>
        <v>#DIV/0!</v>
      </c>
      <c r="P30" s="244" t="e">
        <f t="shared" ref="P30" si="7">+H31/H30</f>
        <v>#DIV/0!</v>
      </c>
      <c r="Q30" s="309" t="e">
        <f t="shared" ref="Q30" si="8">+(O30*O30)/P30</f>
        <v>#DIV/0!</v>
      </c>
      <c r="X30" s="84"/>
      <c r="Z30" s="13"/>
      <c r="AA30" s="14"/>
      <c r="AB30" s="15"/>
    </row>
    <row r="31" spans="1:28" ht="15.2" hidden="1" customHeight="1">
      <c r="A31" s="315"/>
      <c r="B31" s="355"/>
      <c r="C31" s="166"/>
      <c r="D31" s="120" t="s">
        <v>2</v>
      </c>
      <c r="E31" s="158"/>
      <c r="F31" s="118"/>
      <c r="G31" s="120" t="s">
        <v>33</v>
      </c>
      <c r="H31" s="86"/>
      <c r="I31" s="86"/>
      <c r="J31" s="66"/>
      <c r="K31" s="82"/>
      <c r="L31" s="66"/>
      <c r="M31" s="98"/>
      <c r="N31" s="95"/>
      <c r="O31" s="244"/>
      <c r="P31" s="244"/>
      <c r="Q31" s="309"/>
      <c r="X31" s="84"/>
      <c r="Z31" s="13"/>
      <c r="AA31" s="14"/>
      <c r="AB31" s="15"/>
    </row>
    <row r="32" spans="1:28" ht="15.2" hidden="1" customHeight="1">
      <c r="A32" s="315"/>
      <c r="B32" s="355"/>
      <c r="C32" s="469" t="s">
        <v>208</v>
      </c>
      <c r="D32" s="120" t="s">
        <v>3</v>
      </c>
      <c r="E32" s="157"/>
      <c r="F32" s="118"/>
      <c r="G32" s="120" t="s">
        <v>3</v>
      </c>
      <c r="H32" s="86"/>
      <c r="I32" s="86"/>
      <c r="J32" s="66"/>
      <c r="K32" s="82"/>
      <c r="L32" s="66"/>
      <c r="M32" s="98"/>
      <c r="N32" s="95"/>
      <c r="O32" s="244" t="e">
        <f t="shared" ref="O32" si="9">+F33/F32</f>
        <v>#DIV/0!</v>
      </c>
      <c r="P32" s="244" t="e">
        <f t="shared" ref="P32" si="10">+H33/H32</f>
        <v>#DIV/0!</v>
      </c>
      <c r="Q32" s="309" t="e">
        <f t="shared" ref="Q32" si="11">+(O32*O32)/P32</f>
        <v>#DIV/0!</v>
      </c>
      <c r="X32" s="84"/>
      <c r="Z32" s="13"/>
      <c r="AA32" s="14"/>
      <c r="AB32" s="15"/>
    </row>
    <row r="33" spans="1:28" ht="15.2" hidden="1" customHeight="1">
      <c r="A33" s="315"/>
      <c r="B33" s="355"/>
      <c r="C33" s="470"/>
      <c r="D33" s="120" t="s">
        <v>2</v>
      </c>
      <c r="E33" s="158"/>
      <c r="F33" s="118"/>
      <c r="G33" s="120" t="s">
        <v>33</v>
      </c>
      <c r="H33" s="86"/>
      <c r="I33" s="86"/>
      <c r="J33" s="66"/>
      <c r="K33" s="82"/>
      <c r="L33" s="66"/>
      <c r="M33" s="98"/>
      <c r="N33" s="95"/>
      <c r="O33" s="244"/>
      <c r="P33" s="244"/>
      <c r="Q33" s="309"/>
      <c r="X33" s="84"/>
      <c r="Z33" s="13"/>
      <c r="AA33" s="14"/>
      <c r="AB33" s="15"/>
    </row>
    <row r="34" spans="1:28" ht="15.2" hidden="1" customHeight="1">
      <c r="A34" s="315"/>
      <c r="B34" s="355"/>
      <c r="C34" s="165" t="s">
        <v>209</v>
      </c>
      <c r="D34" s="120" t="s">
        <v>3</v>
      </c>
      <c r="E34" s="157"/>
      <c r="F34" s="118"/>
      <c r="G34" s="120" t="s">
        <v>3</v>
      </c>
      <c r="H34" s="86"/>
      <c r="I34" s="86"/>
      <c r="J34" s="66"/>
      <c r="K34" s="82"/>
      <c r="L34" s="66"/>
      <c r="M34" s="98"/>
      <c r="N34" s="95"/>
      <c r="O34" s="244" t="e">
        <f t="shared" ref="O34" si="12">+F35/F34</f>
        <v>#DIV/0!</v>
      </c>
      <c r="P34" s="244" t="e">
        <f t="shared" ref="P34" si="13">+H35/H34</f>
        <v>#DIV/0!</v>
      </c>
      <c r="Q34" s="309" t="e">
        <f t="shared" ref="Q34" si="14">+(O34*O34)/P34</f>
        <v>#DIV/0!</v>
      </c>
      <c r="X34" s="84"/>
      <c r="Z34" s="13"/>
      <c r="AA34" s="14"/>
      <c r="AB34" s="15"/>
    </row>
    <row r="35" spans="1:28" ht="15.2" hidden="1" customHeight="1">
      <c r="A35" s="315"/>
      <c r="B35" s="355"/>
      <c r="C35" s="166"/>
      <c r="D35" s="120" t="s">
        <v>2</v>
      </c>
      <c r="E35" s="158"/>
      <c r="F35" s="118"/>
      <c r="G35" s="120" t="s">
        <v>33</v>
      </c>
      <c r="H35" s="86"/>
      <c r="I35" s="86"/>
      <c r="J35" s="66"/>
      <c r="K35" s="82"/>
      <c r="L35" s="66"/>
      <c r="M35" s="98"/>
      <c r="N35" s="95"/>
      <c r="O35" s="244"/>
      <c r="P35" s="244"/>
      <c r="Q35" s="309"/>
      <c r="X35" s="84"/>
      <c r="Z35" s="13"/>
      <c r="AA35" s="14"/>
      <c r="AB35" s="15"/>
    </row>
    <row r="36" spans="1:28" ht="15.2" hidden="1" customHeight="1">
      <c r="A36" s="315"/>
      <c r="B36" s="355"/>
      <c r="C36" s="165" t="s">
        <v>210</v>
      </c>
      <c r="D36" s="120" t="s">
        <v>3</v>
      </c>
      <c r="E36" s="157"/>
      <c r="F36" s="118"/>
      <c r="G36" s="120" t="s">
        <v>3</v>
      </c>
      <c r="H36" s="86"/>
      <c r="I36" s="86"/>
      <c r="J36" s="66"/>
      <c r="K36" s="82"/>
      <c r="L36" s="66"/>
      <c r="M36" s="98"/>
      <c r="N36" s="95"/>
      <c r="O36" s="244" t="e">
        <f t="shared" ref="O36" si="15">+F37/F36</f>
        <v>#DIV/0!</v>
      </c>
      <c r="P36" s="244" t="e">
        <f t="shared" ref="P36" si="16">+H37/H36</f>
        <v>#DIV/0!</v>
      </c>
      <c r="Q36" s="309" t="e">
        <f t="shared" ref="Q36" si="17">+(O36*O36)/P36</f>
        <v>#DIV/0!</v>
      </c>
      <c r="X36" s="84"/>
      <c r="Z36" s="13"/>
      <c r="AA36" s="14"/>
      <c r="AB36" s="15"/>
    </row>
    <row r="37" spans="1:28" ht="15.2" hidden="1" customHeight="1">
      <c r="A37" s="315"/>
      <c r="B37" s="355"/>
      <c r="C37" s="166"/>
      <c r="D37" s="120" t="s">
        <v>2</v>
      </c>
      <c r="E37" s="158"/>
      <c r="F37" s="118"/>
      <c r="G37" s="120" t="s">
        <v>33</v>
      </c>
      <c r="H37" s="86"/>
      <c r="I37" s="86"/>
      <c r="J37" s="66"/>
      <c r="K37" s="82"/>
      <c r="L37" s="66"/>
      <c r="M37" s="98"/>
      <c r="N37" s="95"/>
      <c r="O37" s="244"/>
      <c r="P37" s="244"/>
      <c r="Q37" s="309"/>
      <c r="X37" s="84"/>
      <c r="Z37" s="13"/>
      <c r="AA37" s="14"/>
      <c r="AB37" s="15"/>
    </row>
    <row r="38" spans="1:28" ht="15.2" hidden="1" customHeight="1">
      <c r="A38" s="315"/>
      <c r="B38" s="355"/>
      <c r="C38" s="165" t="s">
        <v>211</v>
      </c>
      <c r="D38" s="120" t="s">
        <v>3</v>
      </c>
      <c r="E38" s="157"/>
      <c r="F38" s="118"/>
      <c r="G38" s="120" t="s">
        <v>3</v>
      </c>
      <c r="H38" s="86"/>
      <c r="I38" s="86"/>
      <c r="J38" s="66"/>
      <c r="K38" s="82"/>
      <c r="L38" s="66"/>
      <c r="M38" s="98"/>
      <c r="N38" s="95"/>
      <c r="O38" s="244" t="e">
        <f t="shared" ref="O38" si="18">+F39/F38</f>
        <v>#DIV/0!</v>
      </c>
      <c r="P38" s="244" t="e">
        <f t="shared" ref="P38" si="19">+H39/H38</f>
        <v>#DIV/0!</v>
      </c>
      <c r="Q38" s="309" t="e">
        <f t="shared" ref="Q38" si="20">+(O38*O38)/P38</f>
        <v>#DIV/0!</v>
      </c>
      <c r="X38" s="84"/>
      <c r="Z38" s="13"/>
      <c r="AA38" s="14"/>
      <c r="AB38" s="15"/>
    </row>
    <row r="39" spans="1:28" ht="15.2" hidden="1" customHeight="1">
      <c r="A39" s="315"/>
      <c r="B39" s="355"/>
      <c r="C39" s="166"/>
      <c r="D39" s="120" t="s">
        <v>2</v>
      </c>
      <c r="E39" s="158"/>
      <c r="F39" s="118"/>
      <c r="G39" s="120" t="s">
        <v>33</v>
      </c>
      <c r="H39" s="86"/>
      <c r="I39" s="86"/>
      <c r="J39" s="66"/>
      <c r="K39" s="82"/>
      <c r="L39" s="66"/>
      <c r="M39" s="98"/>
      <c r="N39" s="95"/>
      <c r="O39" s="244"/>
      <c r="P39" s="244"/>
      <c r="Q39" s="309"/>
      <c r="X39" s="84"/>
      <c r="Z39" s="13"/>
      <c r="AA39" s="14"/>
      <c r="AB39" s="15"/>
    </row>
    <row r="40" spans="1:28" ht="15.2" hidden="1" customHeight="1">
      <c r="A40" s="315"/>
      <c r="B40" s="355"/>
      <c r="C40" s="165" t="s">
        <v>212</v>
      </c>
      <c r="D40" s="120" t="s">
        <v>3</v>
      </c>
      <c r="E40" s="157"/>
      <c r="F40" s="118"/>
      <c r="G40" s="120" t="s">
        <v>3</v>
      </c>
      <c r="H40" s="86"/>
      <c r="I40" s="86"/>
      <c r="J40" s="66"/>
      <c r="K40" s="82"/>
      <c r="L40" s="66"/>
      <c r="M40" s="98"/>
      <c r="N40" s="95"/>
      <c r="O40" s="244" t="e">
        <f t="shared" ref="O40" si="21">+F41/F40</f>
        <v>#DIV/0!</v>
      </c>
      <c r="P40" s="244" t="e">
        <f t="shared" ref="P40" si="22">+H41/H40</f>
        <v>#DIV/0!</v>
      </c>
      <c r="Q40" s="309" t="e">
        <f t="shared" ref="Q40" si="23">+(O40*O40)/P40</f>
        <v>#DIV/0!</v>
      </c>
      <c r="X40" s="84"/>
      <c r="Z40" s="13"/>
      <c r="AA40" s="14"/>
      <c r="AB40" s="15"/>
    </row>
    <row r="41" spans="1:28" ht="15.2" hidden="1" customHeight="1">
      <c r="A41" s="315"/>
      <c r="B41" s="356"/>
      <c r="C41" s="166"/>
      <c r="D41" s="120" t="s">
        <v>2</v>
      </c>
      <c r="E41" s="158"/>
      <c r="F41" s="118"/>
      <c r="G41" s="120" t="s">
        <v>33</v>
      </c>
      <c r="H41" s="86"/>
      <c r="I41" s="86"/>
      <c r="J41" s="66"/>
      <c r="K41" s="82"/>
      <c r="L41" s="66"/>
      <c r="M41" s="98"/>
      <c r="N41" s="95"/>
      <c r="O41" s="244"/>
      <c r="P41" s="244"/>
      <c r="Q41" s="309"/>
      <c r="X41" s="84"/>
      <c r="Z41" s="13"/>
      <c r="AA41" s="14"/>
      <c r="AB41" s="15"/>
    </row>
    <row r="42" spans="1:28" ht="19.5" customHeight="1">
      <c r="A42" s="315" t="s">
        <v>213</v>
      </c>
      <c r="B42" s="354" t="s">
        <v>419</v>
      </c>
      <c r="C42" s="165" t="s">
        <v>335</v>
      </c>
      <c r="D42" s="120" t="s">
        <v>3</v>
      </c>
      <c r="E42" s="157" t="s">
        <v>317</v>
      </c>
      <c r="F42" s="118">
        <v>1</v>
      </c>
      <c r="G42" s="120" t="s">
        <v>3</v>
      </c>
      <c r="H42" s="25">
        <f>+I42+J42+K42+L42</f>
        <v>2236047188</v>
      </c>
      <c r="I42" s="86"/>
      <c r="J42" s="66"/>
      <c r="K42" s="82"/>
      <c r="L42" s="103">
        <v>2236047188</v>
      </c>
      <c r="M42" s="26">
        <v>45293</v>
      </c>
      <c r="N42" s="26">
        <v>45657</v>
      </c>
      <c r="O42" s="244">
        <f t="shared" ref="O42" si="24">+F43/F42</f>
        <v>0</v>
      </c>
      <c r="P42" s="244">
        <f t="shared" ref="P42" si="25">+H43/H42</f>
        <v>0</v>
      </c>
      <c r="Q42" s="452">
        <v>0</v>
      </c>
      <c r="X42" s="84"/>
      <c r="Z42" s="13"/>
      <c r="AA42" s="14"/>
      <c r="AB42" s="15"/>
    </row>
    <row r="43" spans="1:28" ht="19.5" customHeight="1">
      <c r="A43" s="315"/>
      <c r="B43" s="355"/>
      <c r="C43" s="166"/>
      <c r="D43" s="120" t="s">
        <v>2</v>
      </c>
      <c r="E43" s="161"/>
      <c r="F43" s="118">
        <v>0</v>
      </c>
      <c r="G43" s="120" t="s">
        <v>33</v>
      </c>
      <c r="H43" s="25">
        <f>+I43+J43+K43+L43</f>
        <v>0</v>
      </c>
      <c r="I43" s="86"/>
      <c r="J43" s="66"/>
      <c r="K43" s="82"/>
      <c r="L43" s="25">
        <v>0</v>
      </c>
      <c r="M43" s="26">
        <v>45293</v>
      </c>
      <c r="N43" s="26">
        <v>45657</v>
      </c>
      <c r="O43" s="244"/>
      <c r="P43" s="244"/>
      <c r="Q43" s="452"/>
      <c r="X43" s="84"/>
      <c r="Z43" s="13"/>
      <c r="AA43" s="14"/>
      <c r="AB43" s="15"/>
    </row>
    <row r="44" spans="1:28" ht="15.2" hidden="1" customHeight="1">
      <c r="A44" s="315"/>
      <c r="B44" s="355"/>
      <c r="C44" s="165" t="s">
        <v>214</v>
      </c>
      <c r="D44" s="120" t="s">
        <v>3</v>
      </c>
      <c r="E44" s="157"/>
      <c r="F44" s="118"/>
      <c r="G44" s="120" t="s">
        <v>3</v>
      </c>
      <c r="H44" s="104" t="s">
        <v>3</v>
      </c>
      <c r="I44" s="86"/>
      <c r="J44" s="66"/>
      <c r="K44" s="82"/>
      <c r="L44" s="66"/>
      <c r="M44" s="98"/>
      <c r="N44" s="95"/>
      <c r="O44" s="244" t="e">
        <f t="shared" ref="O44" si="26">+F45/F44</f>
        <v>#DIV/0!</v>
      </c>
      <c r="P44" s="244" t="e">
        <f t="shared" ref="P44" si="27">+H45/H44</f>
        <v>#VALUE!</v>
      </c>
      <c r="Q44" s="452" t="e">
        <f t="shared" ref="Q44" si="28">+(O44*O44)/P44</f>
        <v>#DIV/0!</v>
      </c>
      <c r="X44" s="84"/>
      <c r="Z44" s="13"/>
      <c r="AA44" s="14"/>
      <c r="AB44" s="15"/>
    </row>
    <row r="45" spans="1:28" ht="15.2" hidden="1" customHeight="1">
      <c r="A45" s="315"/>
      <c r="B45" s="355"/>
      <c r="C45" s="166"/>
      <c r="D45" s="120" t="s">
        <v>2</v>
      </c>
      <c r="E45" s="158"/>
      <c r="F45" s="118"/>
      <c r="G45" s="120" t="s">
        <v>33</v>
      </c>
      <c r="H45" s="104" t="s">
        <v>33</v>
      </c>
      <c r="I45" s="86"/>
      <c r="J45" s="66"/>
      <c r="K45" s="82"/>
      <c r="L45" s="66"/>
      <c r="M45" s="98"/>
      <c r="N45" s="95"/>
      <c r="O45" s="244"/>
      <c r="P45" s="244"/>
      <c r="Q45" s="452"/>
      <c r="X45" s="84"/>
      <c r="Z45" s="13"/>
      <c r="AA45" s="14"/>
      <c r="AB45" s="15"/>
    </row>
    <row r="46" spans="1:28" ht="15.2" hidden="1" customHeight="1">
      <c r="A46" s="315"/>
      <c r="B46" s="355"/>
      <c r="C46" s="165" t="s">
        <v>215</v>
      </c>
      <c r="D46" s="120" t="s">
        <v>3</v>
      </c>
      <c r="E46" s="157"/>
      <c r="F46" s="118"/>
      <c r="G46" s="120" t="s">
        <v>3</v>
      </c>
      <c r="H46" s="104" t="s">
        <v>3</v>
      </c>
      <c r="I46" s="86"/>
      <c r="J46" s="66"/>
      <c r="K46" s="82"/>
      <c r="L46" s="66"/>
      <c r="M46" s="98"/>
      <c r="N46" s="95"/>
      <c r="O46" s="244" t="e">
        <f t="shared" ref="O46" si="29">+F47/F46</f>
        <v>#DIV/0!</v>
      </c>
      <c r="P46" s="244" t="e">
        <f t="shared" ref="P46" si="30">+H47/H46</f>
        <v>#VALUE!</v>
      </c>
      <c r="Q46" s="452" t="e">
        <f t="shared" ref="Q46" si="31">+(O46*O46)/P46</f>
        <v>#DIV/0!</v>
      </c>
      <c r="X46" s="84"/>
      <c r="Z46" s="13"/>
      <c r="AA46" s="14"/>
      <c r="AB46" s="15"/>
    </row>
    <row r="47" spans="1:28" ht="15.2" hidden="1" customHeight="1">
      <c r="A47" s="315"/>
      <c r="B47" s="355"/>
      <c r="C47" s="166"/>
      <c r="D47" s="120" t="s">
        <v>2</v>
      </c>
      <c r="E47" s="158"/>
      <c r="F47" s="118"/>
      <c r="G47" s="120" t="s">
        <v>33</v>
      </c>
      <c r="H47" s="104" t="s">
        <v>33</v>
      </c>
      <c r="I47" s="86"/>
      <c r="J47" s="66"/>
      <c r="K47" s="82"/>
      <c r="L47" s="66"/>
      <c r="M47" s="98"/>
      <c r="N47" s="95"/>
      <c r="O47" s="244"/>
      <c r="P47" s="244"/>
      <c r="Q47" s="452"/>
      <c r="X47" s="84"/>
      <c r="Z47" s="13"/>
      <c r="AA47" s="14"/>
      <c r="AB47" s="15"/>
    </row>
    <row r="48" spans="1:28" ht="15.2" hidden="1" customHeight="1">
      <c r="A48" s="315"/>
      <c r="B48" s="355"/>
      <c r="C48" s="165" t="s">
        <v>216</v>
      </c>
      <c r="D48" s="120" t="s">
        <v>3</v>
      </c>
      <c r="E48" s="157"/>
      <c r="F48" s="118"/>
      <c r="G48" s="120" t="s">
        <v>3</v>
      </c>
      <c r="H48" s="104" t="s">
        <v>3</v>
      </c>
      <c r="I48" s="86"/>
      <c r="J48" s="66"/>
      <c r="K48" s="82"/>
      <c r="L48" s="66"/>
      <c r="M48" s="98"/>
      <c r="N48" s="95"/>
      <c r="O48" s="244" t="e">
        <f t="shared" ref="O48" si="32">+F49/F48</f>
        <v>#DIV/0!</v>
      </c>
      <c r="P48" s="244" t="e">
        <f t="shared" ref="P48" si="33">+H49/H48</f>
        <v>#VALUE!</v>
      </c>
      <c r="Q48" s="452" t="e">
        <f t="shared" ref="Q48" si="34">+(O48*O48)/P48</f>
        <v>#DIV/0!</v>
      </c>
      <c r="X48" s="84"/>
      <c r="Z48" s="13"/>
      <c r="AA48" s="14"/>
      <c r="AB48" s="15"/>
    </row>
    <row r="49" spans="1:28" ht="15.2" hidden="1" customHeight="1">
      <c r="A49" s="315"/>
      <c r="B49" s="355"/>
      <c r="C49" s="166"/>
      <c r="D49" s="120" t="s">
        <v>2</v>
      </c>
      <c r="E49" s="158"/>
      <c r="F49" s="118"/>
      <c r="G49" s="120" t="s">
        <v>33</v>
      </c>
      <c r="H49" s="104" t="s">
        <v>33</v>
      </c>
      <c r="I49" s="86"/>
      <c r="J49" s="66"/>
      <c r="K49" s="82"/>
      <c r="L49" s="66"/>
      <c r="M49" s="98"/>
      <c r="N49" s="95"/>
      <c r="O49" s="244"/>
      <c r="P49" s="244"/>
      <c r="Q49" s="452"/>
      <c r="X49" s="84"/>
      <c r="Z49" s="13"/>
      <c r="AA49" s="14"/>
      <c r="AB49" s="15"/>
    </row>
    <row r="50" spans="1:28" ht="23.25" customHeight="1">
      <c r="A50" s="315"/>
      <c r="B50" s="355"/>
      <c r="C50" s="165" t="s">
        <v>217</v>
      </c>
      <c r="D50" s="120" t="s">
        <v>3</v>
      </c>
      <c r="E50" s="157" t="s">
        <v>317</v>
      </c>
      <c r="F50" s="118">
        <v>16</v>
      </c>
      <c r="G50" s="120" t="s">
        <v>3</v>
      </c>
      <c r="H50" s="25">
        <f>+I50+J50+K50+L50</f>
        <v>415044999</v>
      </c>
      <c r="I50" s="25">
        <f>296600000+118444999</f>
        <v>415044999</v>
      </c>
      <c r="J50" s="25"/>
      <c r="K50" s="25"/>
      <c r="L50" s="25"/>
      <c r="M50" s="26">
        <v>45293</v>
      </c>
      <c r="N50" s="26">
        <v>45657</v>
      </c>
      <c r="O50" s="244">
        <f t="shared" ref="O50" si="35">+F51/F50</f>
        <v>1</v>
      </c>
      <c r="P50" s="244">
        <f t="shared" ref="P50" si="36">+H51/H50</f>
        <v>0.92492781969407611</v>
      </c>
      <c r="Q50" s="452">
        <f t="shared" ref="Q50" si="37">+(O50*O50)/P50</f>
        <v>1.0811654474083765</v>
      </c>
      <c r="X50" s="84"/>
      <c r="Z50" s="13"/>
      <c r="AA50" s="14"/>
      <c r="AB50" s="15"/>
    </row>
    <row r="51" spans="1:28" ht="23.25" customHeight="1">
      <c r="A51" s="315"/>
      <c r="B51" s="355"/>
      <c r="C51" s="166"/>
      <c r="D51" s="120" t="s">
        <v>2</v>
      </c>
      <c r="E51" s="161"/>
      <c r="F51" s="118">
        <v>16</v>
      </c>
      <c r="G51" s="120" t="s">
        <v>33</v>
      </c>
      <c r="H51" s="25">
        <f>+I51+J51+K51+L51</f>
        <v>383886666</v>
      </c>
      <c r="I51" s="25">
        <f>293800000+90086666</f>
        <v>383886666</v>
      </c>
      <c r="J51" s="25"/>
      <c r="K51" s="25"/>
      <c r="L51" s="25"/>
      <c r="M51" s="26">
        <v>45293</v>
      </c>
      <c r="N51" s="26">
        <v>45657</v>
      </c>
      <c r="O51" s="244"/>
      <c r="P51" s="244"/>
      <c r="Q51" s="452"/>
      <c r="X51" s="84"/>
      <c r="Z51" s="13"/>
      <c r="AA51" s="14"/>
      <c r="AB51" s="15"/>
    </row>
    <row r="52" spans="1:28" ht="15.2" customHeight="1">
      <c r="A52" s="315"/>
      <c r="B52" s="355"/>
      <c r="C52" s="165" t="s">
        <v>218</v>
      </c>
      <c r="D52" s="120" t="s">
        <v>3</v>
      </c>
      <c r="E52" s="157" t="s">
        <v>349</v>
      </c>
      <c r="F52" s="118">
        <v>4</v>
      </c>
      <c r="G52" s="120" t="s">
        <v>3</v>
      </c>
      <c r="H52" s="25">
        <f>+I52+J52+K52+L52</f>
        <v>50000000</v>
      </c>
      <c r="I52" s="25">
        <v>50000000</v>
      </c>
      <c r="J52" s="25"/>
      <c r="K52" s="25"/>
      <c r="L52" s="25"/>
      <c r="M52" s="26">
        <v>45293</v>
      </c>
      <c r="N52" s="26">
        <v>45657</v>
      </c>
      <c r="O52" s="244">
        <f t="shared" ref="O52" si="38">+F53/F52</f>
        <v>1</v>
      </c>
      <c r="P52" s="244">
        <f t="shared" ref="P52" si="39">+H53/H52</f>
        <v>0.19488945999999999</v>
      </c>
      <c r="Q52" s="452">
        <f t="shared" ref="Q52" si="40">+(O52*O52)/P52</f>
        <v>5.1311138119013728</v>
      </c>
      <c r="X52" s="84"/>
      <c r="Z52" s="13"/>
      <c r="AA52" s="14"/>
      <c r="AB52" s="15"/>
    </row>
    <row r="53" spans="1:28" ht="15.2" customHeight="1">
      <c r="A53" s="315"/>
      <c r="B53" s="355"/>
      <c r="C53" s="166"/>
      <c r="D53" s="120" t="s">
        <v>2</v>
      </c>
      <c r="E53" s="161"/>
      <c r="F53" s="118">
        <v>4</v>
      </c>
      <c r="G53" s="120" t="s">
        <v>33</v>
      </c>
      <c r="H53" s="25">
        <f>+I53+J53+K53+L53</f>
        <v>9744473</v>
      </c>
      <c r="I53" s="25">
        <v>9744473</v>
      </c>
      <c r="J53" s="25"/>
      <c r="K53" s="25"/>
      <c r="L53" s="25"/>
      <c r="M53" s="26">
        <v>45293</v>
      </c>
      <c r="N53" s="26">
        <v>45657</v>
      </c>
      <c r="O53" s="244"/>
      <c r="P53" s="244"/>
      <c r="Q53" s="452"/>
      <c r="X53" s="84"/>
      <c r="Z53" s="13"/>
      <c r="AA53" s="14"/>
      <c r="AB53" s="15"/>
    </row>
    <row r="54" spans="1:28" ht="15.2" hidden="1" customHeight="1">
      <c r="A54" s="315"/>
      <c r="B54" s="355"/>
      <c r="C54" s="165" t="s">
        <v>219</v>
      </c>
      <c r="D54" s="120" t="s">
        <v>3</v>
      </c>
      <c r="E54" s="157"/>
      <c r="F54" s="118"/>
      <c r="G54" s="120" t="s">
        <v>3</v>
      </c>
      <c r="H54" s="25"/>
      <c r="I54" s="25"/>
      <c r="J54" s="25"/>
      <c r="K54" s="25"/>
      <c r="L54" s="25"/>
      <c r="M54" s="98"/>
      <c r="N54" s="95"/>
      <c r="O54" s="244" t="e">
        <f t="shared" ref="O54" si="41">+F55/F54</f>
        <v>#DIV/0!</v>
      </c>
      <c r="P54" s="244" t="e">
        <f t="shared" ref="P54" si="42">+H55/H54</f>
        <v>#DIV/0!</v>
      </c>
      <c r="Q54" s="452" t="e">
        <f t="shared" ref="Q54" si="43">+(O54*O54)/P54</f>
        <v>#DIV/0!</v>
      </c>
      <c r="X54" s="84"/>
      <c r="Z54" s="13"/>
      <c r="AA54" s="14"/>
      <c r="AB54" s="15"/>
    </row>
    <row r="55" spans="1:28" ht="15.2" hidden="1" customHeight="1">
      <c r="A55" s="315"/>
      <c r="B55" s="355"/>
      <c r="C55" s="166"/>
      <c r="D55" s="120" t="s">
        <v>2</v>
      </c>
      <c r="E55" s="158"/>
      <c r="F55" s="118"/>
      <c r="G55" s="120" t="s">
        <v>33</v>
      </c>
      <c r="H55" s="25"/>
      <c r="I55" s="25"/>
      <c r="J55" s="25"/>
      <c r="K55" s="25"/>
      <c r="L55" s="25"/>
      <c r="M55" s="98"/>
      <c r="N55" s="95"/>
      <c r="O55" s="244"/>
      <c r="P55" s="244"/>
      <c r="Q55" s="452"/>
      <c r="X55" s="84"/>
      <c r="Z55" s="13"/>
      <c r="AA55" s="14"/>
      <c r="AB55" s="15"/>
    </row>
    <row r="56" spans="1:28" ht="15.2" hidden="1" customHeight="1">
      <c r="A56" s="315"/>
      <c r="B56" s="355"/>
      <c r="C56" s="165" t="s">
        <v>334</v>
      </c>
      <c r="D56" s="120" t="s">
        <v>3</v>
      </c>
      <c r="E56" s="157"/>
      <c r="F56" s="118"/>
      <c r="G56" s="120" t="s">
        <v>3</v>
      </c>
      <c r="H56" s="25"/>
      <c r="I56" s="25"/>
      <c r="J56" s="25"/>
      <c r="K56" s="25"/>
      <c r="L56" s="25"/>
      <c r="M56" s="98"/>
      <c r="N56" s="95"/>
      <c r="O56" s="244" t="e">
        <f t="shared" ref="O56" si="44">+F57/F56</f>
        <v>#DIV/0!</v>
      </c>
      <c r="P56" s="244" t="e">
        <f t="shared" ref="P56" si="45">+H57/H56</f>
        <v>#DIV/0!</v>
      </c>
      <c r="Q56" s="452" t="e">
        <f t="shared" ref="Q56" si="46">+(O56*O56)/P56</f>
        <v>#DIV/0!</v>
      </c>
      <c r="X56" s="84"/>
      <c r="Z56" s="13"/>
      <c r="AA56" s="14"/>
      <c r="AB56" s="15"/>
    </row>
    <row r="57" spans="1:28" ht="15.2" hidden="1" customHeight="1">
      <c r="A57" s="315"/>
      <c r="B57" s="355"/>
      <c r="C57" s="166"/>
      <c r="D57" s="120" t="s">
        <v>2</v>
      </c>
      <c r="E57" s="158"/>
      <c r="F57" s="118"/>
      <c r="G57" s="120" t="s">
        <v>33</v>
      </c>
      <c r="H57" s="25"/>
      <c r="I57" s="25"/>
      <c r="J57" s="25"/>
      <c r="K57" s="25"/>
      <c r="L57" s="25"/>
      <c r="M57" s="98"/>
      <c r="N57" s="95"/>
      <c r="O57" s="244"/>
      <c r="P57" s="244"/>
      <c r="Q57" s="452"/>
      <c r="X57" s="84"/>
      <c r="Z57" s="13"/>
      <c r="AA57" s="14"/>
      <c r="AB57" s="15"/>
    </row>
    <row r="58" spans="1:28" ht="15.2" customHeight="1">
      <c r="A58" s="315"/>
      <c r="B58" s="355"/>
      <c r="C58" s="165" t="s">
        <v>220</v>
      </c>
      <c r="D58" s="120" t="s">
        <v>3</v>
      </c>
      <c r="E58" s="157" t="s">
        <v>317</v>
      </c>
      <c r="F58" s="118">
        <v>1</v>
      </c>
      <c r="G58" s="120" t="s">
        <v>3</v>
      </c>
      <c r="H58" s="25">
        <f>+I58+J58+K58+L58</f>
        <v>251658582</v>
      </c>
      <c r="I58" s="25"/>
      <c r="J58" s="25"/>
      <c r="K58" s="25"/>
      <c r="L58" s="25">
        <v>251658582</v>
      </c>
      <c r="M58" s="26">
        <v>45293</v>
      </c>
      <c r="N58" s="26">
        <v>45657</v>
      </c>
      <c r="O58" s="244">
        <f t="shared" ref="O58" si="47">+F59/F58</f>
        <v>1</v>
      </c>
      <c r="P58" s="244">
        <f t="shared" ref="P58" si="48">+H59/H58</f>
        <v>0.44401932217833129</v>
      </c>
      <c r="Q58" s="452">
        <f t="shared" ref="Q58" si="49">+(O58*O58)/P58</f>
        <v>2.2521542420587957</v>
      </c>
      <c r="X58" s="84"/>
      <c r="Z58" s="13"/>
      <c r="AA58" s="14"/>
      <c r="AB58" s="15"/>
    </row>
    <row r="59" spans="1:28" ht="15.2" customHeight="1">
      <c r="A59" s="315"/>
      <c r="B59" s="356"/>
      <c r="C59" s="166"/>
      <c r="D59" s="120" t="s">
        <v>2</v>
      </c>
      <c r="E59" s="161"/>
      <c r="F59" s="118">
        <v>1</v>
      </c>
      <c r="G59" s="120" t="s">
        <v>33</v>
      </c>
      <c r="H59" s="25">
        <f>+I59+J59+K59+L59</f>
        <v>111741273</v>
      </c>
      <c r="I59" s="25"/>
      <c r="J59" s="25"/>
      <c r="K59" s="25"/>
      <c r="L59" s="25">
        <v>111741273</v>
      </c>
      <c r="M59" s="26">
        <v>45293</v>
      </c>
      <c r="N59" s="26">
        <v>45657</v>
      </c>
      <c r="O59" s="244"/>
      <c r="P59" s="244"/>
      <c r="Q59" s="452"/>
      <c r="X59" s="84"/>
      <c r="Z59" s="13"/>
      <c r="AA59" s="14"/>
      <c r="AB59" s="15"/>
    </row>
    <row r="60" spans="1:28" ht="15.2" customHeight="1">
      <c r="B60" s="175"/>
      <c r="C60" s="269" t="s">
        <v>7</v>
      </c>
      <c r="D60" s="120" t="s">
        <v>3</v>
      </c>
      <c r="E60" s="157"/>
      <c r="F60" s="118"/>
      <c r="G60" s="120" t="s">
        <v>3</v>
      </c>
      <c r="H60" s="91">
        <f>+H42+H50+H52+H58</f>
        <v>2952750769</v>
      </c>
      <c r="I60" s="91">
        <f t="shared" ref="I60:L60" si="50">+I50+I52+I58+I42</f>
        <v>465044999</v>
      </c>
      <c r="J60" s="91">
        <f t="shared" si="50"/>
        <v>0</v>
      </c>
      <c r="K60" s="91">
        <f t="shared" si="50"/>
        <v>0</v>
      </c>
      <c r="L60" s="91">
        <f t="shared" si="50"/>
        <v>2487705770</v>
      </c>
      <c r="M60" s="66"/>
      <c r="N60" s="67"/>
      <c r="O60" s="271"/>
      <c r="P60" s="271"/>
      <c r="Q60" s="175"/>
    </row>
    <row r="61" spans="1:28" ht="15.2" customHeight="1">
      <c r="B61" s="175"/>
      <c r="C61" s="269"/>
      <c r="D61" s="120" t="s">
        <v>2</v>
      </c>
      <c r="E61" s="158"/>
      <c r="F61" s="118"/>
      <c r="G61" s="120" t="s">
        <v>33</v>
      </c>
      <c r="H61" s="86">
        <f>+H51+H53+H59</f>
        <v>505372412</v>
      </c>
      <c r="I61" s="86">
        <f t="shared" ref="I61:L61" si="51">+I51+I53+I59</f>
        <v>393631139</v>
      </c>
      <c r="J61" s="86">
        <f t="shared" si="51"/>
        <v>0</v>
      </c>
      <c r="K61" s="86">
        <f t="shared" si="51"/>
        <v>0</v>
      </c>
      <c r="L61" s="86">
        <f t="shared" si="51"/>
        <v>111741273</v>
      </c>
      <c r="M61" s="66"/>
      <c r="N61" s="67"/>
      <c r="O61" s="271"/>
      <c r="P61" s="271"/>
      <c r="Q61" s="175"/>
    </row>
    <row r="62" spans="1:28">
      <c r="D62" s="41"/>
      <c r="H62" s="42"/>
      <c r="I62" s="43"/>
      <c r="J62" s="13"/>
      <c r="K62" s="13"/>
      <c r="L62" s="13"/>
      <c r="M62" s="44"/>
      <c r="N62" s="44"/>
      <c r="O62" s="43"/>
      <c r="P62" s="45"/>
      <c r="Q62" s="46"/>
      <c r="R62" s="45"/>
    </row>
    <row r="63" spans="1:28" ht="15">
      <c r="B63" s="272" t="s">
        <v>34</v>
      </c>
      <c r="C63" s="272"/>
      <c r="D63" s="272" t="s">
        <v>6</v>
      </c>
      <c r="E63" s="272"/>
      <c r="F63" s="272"/>
      <c r="G63" s="272"/>
      <c r="H63" s="272"/>
      <c r="I63" s="272"/>
      <c r="J63" s="101" t="s">
        <v>36</v>
      </c>
      <c r="K63" s="272" t="s">
        <v>37</v>
      </c>
      <c r="L63" s="272"/>
      <c r="M63" s="274" t="s">
        <v>5</v>
      </c>
      <c r="N63" s="275"/>
      <c r="O63" s="275"/>
      <c r="P63" s="275"/>
      <c r="Q63" s="275"/>
    </row>
    <row r="64" spans="1:28" ht="26.25" customHeight="1">
      <c r="B64" s="287" t="s">
        <v>329</v>
      </c>
      <c r="C64" s="416"/>
      <c r="D64" s="276" t="s">
        <v>388</v>
      </c>
      <c r="E64" s="342"/>
      <c r="F64" s="342"/>
      <c r="G64" s="342"/>
      <c r="H64" s="342"/>
      <c r="I64" s="277"/>
      <c r="J64" s="157" t="s">
        <v>316</v>
      </c>
      <c r="K64" s="223" t="s">
        <v>3</v>
      </c>
      <c r="L64" s="467" t="s">
        <v>331</v>
      </c>
      <c r="M64" s="217" t="s">
        <v>365</v>
      </c>
      <c r="N64" s="217"/>
      <c r="O64" s="217"/>
      <c r="P64" s="217"/>
      <c r="Q64" s="217"/>
    </row>
    <row r="65" spans="2:53" ht="18" customHeight="1">
      <c r="B65" s="417"/>
      <c r="C65" s="418"/>
      <c r="D65" s="343"/>
      <c r="E65" s="344"/>
      <c r="F65" s="344"/>
      <c r="G65" s="344"/>
      <c r="H65" s="344"/>
      <c r="I65" s="345"/>
      <c r="J65" s="161"/>
      <c r="K65" s="347"/>
      <c r="L65" s="468"/>
      <c r="M65" s="217"/>
      <c r="N65" s="217"/>
      <c r="O65" s="217"/>
      <c r="P65" s="217"/>
      <c r="Q65" s="217"/>
    </row>
    <row r="66" spans="2:53" ht="18.75" customHeight="1">
      <c r="B66" s="417"/>
      <c r="C66" s="418"/>
      <c r="D66" s="343"/>
      <c r="E66" s="344"/>
      <c r="F66" s="344"/>
      <c r="G66" s="344"/>
      <c r="H66" s="344"/>
      <c r="I66" s="345"/>
      <c r="J66" s="161"/>
      <c r="K66" s="223" t="s">
        <v>2</v>
      </c>
      <c r="L66" s="467">
        <v>0</v>
      </c>
      <c r="M66" s="286" t="s">
        <v>4</v>
      </c>
      <c r="N66" s="286"/>
      <c r="O66" s="286"/>
      <c r="P66" s="286"/>
      <c r="Q66" s="286"/>
    </row>
    <row r="67" spans="2:53" ht="14.25" customHeight="1">
      <c r="B67" s="419"/>
      <c r="C67" s="420"/>
      <c r="D67" s="278"/>
      <c r="E67" s="346"/>
      <c r="F67" s="346"/>
      <c r="G67" s="346"/>
      <c r="H67" s="346"/>
      <c r="I67" s="279"/>
      <c r="J67" s="158"/>
      <c r="K67" s="347"/>
      <c r="L67" s="468"/>
      <c r="M67" s="286"/>
      <c r="N67" s="286"/>
      <c r="O67" s="286"/>
      <c r="P67" s="286"/>
      <c r="Q67" s="286"/>
    </row>
    <row r="68" spans="2:53" ht="15">
      <c r="B68" s="287" t="s">
        <v>330</v>
      </c>
      <c r="C68" s="416"/>
      <c r="D68" s="461" t="s">
        <v>389</v>
      </c>
      <c r="E68" s="462"/>
      <c r="F68" s="462"/>
      <c r="G68" s="462"/>
      <c r="H68" s="462"/>
      <c r="I68" s="463"/>
      <c r="J68" s="154" t="s">
        <v>316</v>
      </c>
      <c r="K68" s="120" t="s">
        <v>3</v>
      </c>
      <c r="L68" s="106" t="s">
        <v>332</v>
      </c>
      <c r="M68" s="217" t="s">
        <v>366</v>
      </c>
      <c r="N68" s="217"/>
      <c r="O68" s="217"/>
      <c r="P68" s="217"/>
      <c r="Q68" s="217"/>
    </row>
    <row r="69" spans="2:53" ht="15">
      <c r="B69" s="419"/>
      <c r="C69" s="420"/>
      <c r="D69" s="464"/>
      <c r="E69" s="465"/>
      <c r="F69" s="465"/>
      <c r="G69" s="465"/>
      <c r="H69" s="465"/>
      <c r="I69" s="466"/>
      <c r="J69" s="154"/>
      <c r="K69" s="120" t="s">
        <v>2</v>
      </c>
      <c r="L69" s="107">
        <v>2.8703703703703703E-3</v>
      </c>
      <c r="M69" s="217"/>
      <c r="N69" s="217"/>
      <c r="O69" s="217"/>
      <c r="P69" s="217"/>
      <c r="Q69" s="217"/>
    </row>
    <row r="70" spans="2:53" ht="15" customHeight="1">
      <c r="B70" s="280" t="s">
        <v>390</v>
      </c>
      <c r="C70" s="281"/>
      <c r="D70" s="281"/>
      <c r="E70" s="281"/>
      <c r="F70" s="281"/>
      <c r="G70" s="281"/>
      <c r="H70" s="281"/>
      <c r="I70" s="281"/>
      <c r="J70" s="281"/>
      <c r="K70" s="281"/>
      <c r="L70" s="282"/>
      <c r="M70" s="286" t="s">
        <v>0</v>
      </c>
      <c r="N70" s="286"/>
      <c r="O70" s="286"/>
      <c r="P70" s="286"/>
      <c r="Q70" s="286"/>
    </row>
    <row r="71" spans="2:53" ht="29.25" customHeight="1">
      <c r="B71" s="283"/>
      <c r="C71" s="284"/>
      <c r="D71" s="284"/>
      <c r="E71" s="284"/>
      <c r="F71" s="284"/>
      <c r="G71" s="284"/>
      <c r="H71" s="284"/>
      <c r="I71" s="284"/>
      <c r="J71" s="284"/>
      <c r="K71" s="284"/>
      <c r="L71" s="285"/>
      <c r="M71" s="286"/>
      <c r="N71" s="286"/>
      <c r="O71" s="286"/>
      <c r="P71" s="286"/>
      <c r="Q71" s="286"/>
    </row>
    <row r="72" spans="2:53">
      <c r="M72" s="48"/>
      <c r="N72" s="48"/>
    </row>
    <row r="73" spans="2:53">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row>
    <row r="74" spans="2:53">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row>
    <row r="75" spans="2:53">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row>
    <row r="76" spans="2:53">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row>
    <row r="77" spans="2:53">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row>
    <row r="78" spans="2:53">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row>
    <row r="79" spans="2:53">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row>
    <row r="80" spans="2:53">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row>
    <row r="81" spans="18:53">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row>
    <row r="82" spans="18:53">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row>
    <row r="83" spans="18:53">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row>
    <row r="84" spans="18:53">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row>
    <row r="85" spans="18:53">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row>
    <row r="86" spans="18:53">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row>
    <row r="87" spans="18:53">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row>
    <row r="88" spans="18:53">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row>
    <row r="89" spans="18:53">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row>
    <row r="90" spans="18:53">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row>
    <row r="91" spans="18:53">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row>
    <row r="92" spans="18:53">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row>
    <row r="93" spans="18:53">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row>
    <row r="94" spans="18:53">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row>
    <row r="95" spans="18:53">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row>
    <row r="96" spans="18:53">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row>
    <row r="97" spans="18:53">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row>
  </sheetData>
  <mergeCells count="169">
    <mergeCell ref="A24:A41"/>
    <mergeCell ref="B24:B41"/>
    <mergeCell ref="B42:B59"/>
    <mergeCell ref="A42:A59"/>
    <mergeCell ref="B64:C67"/>
    <mergeCell ref="D64:I67"/>
    <mergeCell ref="K64:K65"/>
    <mergeCell ref="L64:L65"/>
    <mergeCell ref="K66:K67"/>
    <mergeCell ref="L66:L67"/>
    <mergeCell ref="J64:J67"/>
    <mergeCell ref="E46:E47"/>
    <mergeCell ref="E48:E49"/>
    <mergeCell ref="E50:E51"/>
    <mergeCell ref="E52:E53"/>
    <mergeCell ref="E54:E55"/>
    <mergeCell ref="E56:E57"/>
    <mergeCell ref="E58:E59"/>
    <mergeCell ref="C28:C29"/>
    <mergeCell ref="C30:C31"/>
    <mergeCell ref="C32:C33"/>
    <mergeCell ref="C34:C35"/>
    <mergeCell ref="C36:C37"/>
    <mergeCell ref="C38:C39"/>
    <mergeCell ref="C58:C59"/>
    <mergeCell ref="E28:E29"/>
    <mergeCell ref="E30:E31"/>
    <mergeCell ref="E32:E33"/>
    <mergeCell ref="E34:E35"/>
    <mergeCell ref="E36:E37"/>
    <mergeCell ref="E38:E39"/>
    <mergeCell ref="E40:E41"/>
    <mergeCell ref="E42:E43"/>
    <mergeCell ref="E44:E45"/>
    <mergeCell ref="C40:C41"/>
    <mergeCell ref="C42:C43"/>
    <mergeCell ref="C44:C45"/>
    <mergeCell ref="C46:C47"/>
    <mergeCell ref="C48:C49"/>
    <mergeCell ref="C50:C51"/>
    <mergeCell ref="C52:C53"/>
    <mergeCell ref="C54:C55"/>
    <mergeCell ref="C56:C57"/>
    <mergeCell ref="B70:L71"/>
    <mergeCell ref="M70:Q71"/>
    <mergeCell ref="M66:Q67"/>
    <mergeCell ref="B68:C69"/>
    <mergeCell ref="D68:I69"/>
    <mergeCell ref="J68:J69"/>
    <mergeCell ref="M68:Q69"/>
    <mergeCell ref="B63:C63"/>
    <mergeCell ref="D63:I63"/>
    <mergeCell ref="K63:L63"/>
    <mergeCell ref="M63:Q63"/>
    <mergeCell ref="M64:Q65"/>
    <mergeCell ref="B60:B61"/>
    <mergeCell ref="C60:C61"/>
    <mergeCell ref="E60:E61"/>
    <mergeCell ref="O60:O61"/>
    <mergeCell ref="P60:P61"/>
    <mergeCell ref="Q60:Q61"/>
    <mergeCell ref="U24:V24"/>
    <mergeCell ref="C26:C27"/>
    <mergeCell ref="E26:E27"/>
    <mergeCell ref="O26:O27"/>
    <mergeCell ref="P26:P27"/>
    <mergeCell ref="Q26:Q27"/>
    <mergeCell ref="C24:C25"/>
    <mergeCell ref="E24:E25"/>
    <mergeCell ref="O24:O25"/>
    <mergeCell ref="P24:P25"/>
    <mergeCell ref="Q24:Q25"/>
    <mergeCell ref="O28:O29"/>
    <mergeCell ref="P28:P29"/>
    <mergeCell ref="Q28:Q29"/>
    <mergeCell ref="O30:O31"/>
    <mergeCell ref="P30:P31"/>
    <mergeCell ref="Q30:Q31"/>
    <mergeCell ref="O32:O33"/>
    <mergeCell ref="M21:N22"/>
    <mergeCell ref="O21:Q21"/>
    <mergeCell ref="U21:V21"/>
    <mergeCell ref="O22:O23"/>
    <mergeCell ref="P22:P23"/>
    <mergeCell ref="Q22:Q23"/>
    <mergeCell ref="U22:V22"/>
    <mergeCell ref="U23:V23"/>
    <mergeCell ref="B21:B23"/>
    <mergeCell ref="C21:C23"/>
    <mergeCell ref="D21:D23"/>
    <mergeCell ref="E21:E23"/>
    <mergeCell ref="F21:F23"/>
    <mergeCell ref="G21:G23"/>
    <mergeCell ref="H21:H23"/>
    <mergeCell ref="I21:L22"/>
    <mergeCell ref="T9:X9"/>
    <mergeCell ref="B10:C10"/>
    <mergeCell ref="D10:I10"/>
    <mergeCell ref="N10:P10"/>
    <mergeCell ref="B11:C11"/>
    <mergeCell ref="D11:I11"/>
    <mergeCell ref="M11:Q20"/>
    <mergeCell ref="U11:W11"/>
    <mergeCell ref="B14:C14"/>
    <mergeCell ref="D14:I14"/>
    <mergeCell ref="B12:C12"/>
    <mergeCell ref="D12:I12"/>
    <mergeCell ref="B13:C13"/>
    <mergeCell ref="D13:I13"/>
    <mergeCell ref="D7:Q7"/>
    <mergeCell ref="D8:Q8"/>
    <mergeCell ref="B9:C9"/>
    <mergeCell ref="D9:I9"/>
    <mergeCell ref="J9:L20"/>
    <mergeCell ref="M9:Q9"/>
    <mergeCell ref="B15:C15"/>
    <mergeCell ref="D15:I15"/>
    <mergeCell ref="B16:B20"/>
    <mergeCell ref="D16:E20"/>
    <mergeCell ref="B2:C5"/>
    <mergeCell ref="D2:K3"/>
    <mergeCell ref="L2:O2"/>
    <mergeCell ref="P2:Q5"/>
    <mergeCell ref="L3:O3"/>
    <mergeCell ref="D4:K5"/>
    <mergeCell ref="L4:O4"/>
    <mergeCell ref="L5:O5"/>
    <mergeCell ref="C6:Q6"/>
    <mergeCell ref="P32:P33"/>
    <mergeCell ref="Q32:Q33"/>
    <mergeCell ref="O34:O35"/>
    <mergeCell ref="P34:P35"/>
    <mergeCell ref="Q34:Q35"/>
    <mergeCell ref="O36:O37"/>
    <mergeCell ref="P36:P37"/>
    <mergeCell ref="Q36:Q37"/>
    <mergeCell ref="O38:O39"/>
    <mergeCell ref="P38:P39"/>
    <mergeCell ref="Q38:Q39"/>
    <mergeCell ref="O40:O41"/>
    <mergeCell ref="P40:P41"/>
    <mergeCell ref="Q40:Q41"/>
    <mergeCell ref="O42:O43"/>
    <mergeCell ref="P42:P43"/>
    <mergeCell ref="Q42:Q43"/>
    <mergeCell ref="O44:O45"/>
    <mergeCell ref="P44:P45"/>
    <mergeCell ref="Q44:Q45"/>
    <mergeCell ref="O46:O47"/>
    <mergeCell ref="P46:P47"/>
    <mergeCell ref="Q46:Q47"/>
    <mergeCell ref="O48:O49"/>
    <mergeCell ref="P48:P49"/>
    <mergeCell ref="Q48:Q49"/>
    <mergeCell ref="O50:O51"/>
    <mergeCell ref="P50:P51"/>
    <mergeCell ref="Q50:Q51"/>
    <mergeCell ref="O58:O59"/>
    <mergeCell ref="P58:P59"/>
    <mergeCell ref="Q58:Q59"/>
    <mergeCell ref="O52:O53"/>
    <mergeCell ref="P52:P53"/>
    <mergeCell ref="Q52:Q53"/>
    <mergeCell ref="O54:O55"/>
    <mergeCell ref="P54:P55"/>
    <mergeCell ref="Q54:Q55"/>
    <mergeCell ref="O56:O57"/>
    <mergeCell ref="P56:P57"/>
    <mergeCell ref="Q56:Q57"/>
  </mergeCells>
  <pageMargins left="0.35433070866141736" right="0.19685039370078741" top="0.23622047244094491" bottom="0.19685039370078741" header="0.15748031496062992" footer="0"/>
  <pageSetup paperSize="345" scale="43"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MALLA VIAL</vt:lpstr>
      <vt:lpstr>VIVIENDA - MEJORAMIENTO</vt:lpstr>
      <vt:lpstr>VIVIENDA - CONSTRUCCION</vt:lpstr>
      <vt:lpstr>ESCENARIOS DEPORTIVOS</vt:lpstr>
      <vt:lpstr>CENTENARIO</vt:lpstr>
      <vt:lpstr>COMPLEJO ACUATICO</vt:lpstr>
      <vt:lpstr>EQUIPAMIENTOS</vt:lpstr>
      <vt:lpstr>CENTENARIO!Área_de_impresión</vt:lpstr>
      <vt:lpstr>'COMPLEJO ACUATICO'!Área_de_impresión</vt:lpstr>
      <vt:lpstr>'ESCENARIOS DEPORTIVOS'!Área_de_impresión</vt:lpstr>
      <vt:lpstr>'MALLA VIAL'!Área_de_impresión</vt:lpstr>
      <vt:lpstr>'VIVIENDA - CONSTRUCCION'!Área_de_impresión</vt:lpstr>
      <vt:lpstr>'VIVIENDA - MEJORAMIENTO'!Área_de_impresión</vt:lpstr>
      <vt:lpstr>'ESCENARIOS DEPORTIVOS'!Títulos_a_imprimir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equipo 60</cp:lastModifiedBy>
  <cp:lastPrinted>2024-10-17T17:17:40Z</cp:lastPrinted>
  <dcterms:created xsi:type="dcterms:W3CDTF">2017-08-24T15:03:39Z</dcterms:created>
  <dcterms:modified xsi:type="dcterms:W3CDTF">2025-01-29T21:35:19Z</dcterms:modified>
</cp:coreProperties>
</file>