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 60\Desktop\Instrumentos a diciembre 2024\Planes de acción para Contraloría Municipal\"/>
    </mc:Choice>
  </mc:AlternateContent>
  <bookViews>
    <workbookView xWindow="0" yWindow="0" windowWidth="21600" windowHeight="9030"/>
  </bookViews>
  <sheets>
    <sheet name="INFRAESTRUCTURA" sheetId="16" r:id="rId1"/>
    <sheet name="POLITICA PUBLICA" sheetId="17" r:id="rId2"/>
    <sheet name="PROGRAMAS CONECTIVIDAD" sheetId="18" r:id="rId3"/>
    <sheet name="EVENTOS" sheetId="19" r:id="rId4"/>
    <sheet name="CENTRO POTENCIA" sheetId="20" r:id="rId5"/>
    <sheet name="Hoja6" sheetId="6" state="hidden" r:id="rId6"/>
  </sheets>
  <externalReferences>
    <externalReference r:id="rId7"/>
  </externalReferences>
  <definedNames>
    <definedName name="_xlnm.Print_Area" localSheetId="4">'CENTRO POTENCIA'!$A$1:$Q$43</definedName>
    <definedName name="_xlnm.Print_Area" localSheetId="1">'POLITICA PUBLICA'!$A$1:$Q$42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7" i="20" l="1"/>
  <c r="C51" i="20" s="1"/>
  <c r="C46" i="20"/>
  <c r="B51" i="20" s="1"/>
  <c r="H32" i="20"/>
  <c r="P18" i="20"/>
  <c r="O18" i="20"/>
  <c r="Q18" i="20" s="1"/>
  <c r="C126" i="19"/>
  <c r="B126" i="19"/>
  <c r="H107" i="19"/>
  <c r="I107" i="19" s="1"/>
  <c r="O106" i="19"/>
  <c r="I106" i="19"/>
  <c r="H106" i="19"/>
  <c r="I105" i="19"/>
  <c r="H105" i="19"/>
  <c r="P104" i="19" s="1"/>
  <c r="Q104" i="19" s="1"/>
  <c r="O104" i="19"/>
  <c r="I104" i="19"/>
  <c r="I103" i="19"/>
  <c r="H103" i="19"/>
  <c r="P102" i="19"/>
  <c r="O102" i="19"/>
  <c r="Q102" i="19" s="1"/>
  <c r="I102" i="19"/>
  <c r="O68" i="19"/>
  <c r="H68" i="19"/>
  <c r="I68" i="19" s="1"/>
  <c r="H67" i="19"/>
  <c r="I67" i="19" s="1"/>
  <c r="P66" i="19"/>
  <c r="Q66" i="19" s="1"/>
  <c r="O66" i="19"/>
  <c r="I66" i="19"/>
  <c r="H65" i="19"/>
  <c r="I65" i="19" s="1"/>
  <c r="O64" i="19"/>
  <c r="I64" i="19"/>
  <c r="O62" i="19"/>
  <c r="I62" i="19"/>
  <c r="Q58" i="19"/>
  <c r="Q54" i="19"/>
  <c r="H63" i="19" s="1"/>
  <c r="O28" i="19"/>
  <c r="I28" i="19"/>
  <c r="H28" i="19"/>
  <c r="I27" i="19"/>
  <c r="P26" i="19"/>
  <c r="O26" i="19"/>
  <c r="Q26" i="19" s="1"/>
  <c r="I26" i="19"/>
  <c r="H25" i="19"/>
  <c r="I25" i="19" s="1"/>
  <c r="P24" i="19"/>
  <c r="Q24" i="19" s="1"/>
  <c r="O24" i="19"/>
  <c r="I24" i="19"/>
  <c r="H23" i="19"/>
  <c r="I23" i="19" s="1"/>
  <c r="O22" i="19"/>
  <c r="I22" i="19"/>
  <c r="Q13" i="19"/>
  <c r="O94" i="18"/>
  <c r="O92" i="18"/>
  <c r="H92" i="18"/>
  <c r="I92" i="18" s="1"/>
  <c r="I91" i="18"/>
  <c r="P90" i="18"/>
  <c r="O90" i="18"/>
  <c r="Q90" i="18" s="1"/>
  <c r="I90" i="18"/>
  <c r="O88" i="18"/>
  <c r="I88" i="18"/>
  <c r="I87" i="18"/>
  <c r="H87" i="18"/>
  <c r="P86" i="18"/>
  <c r="O86" i="18"/>
  <c r="Q86" i="18" s="1"/>
  <c r="I86" i="18"/>
  <c r="H85" i="18"/>
  <c r="P84" i="18" s="1"/>
  <c r="Q84" i="18" s="1"/>
  <c r="O84" i="18"/>
  <c r="H84" i="18"/>
  <c r="H94" i="18" s="1"/>
  <c r="I94" i="18" s="1"/>
  <c r="Q78" i="18"/>
  <c r="Q77" i="18"/>
  <c r="Q76" i="18"/>
  <c r="Q75" i="18"/>
  <c r="H89" i="18" s="1"/>
  <c r="Q73" i="18"/>
  <c r="H93" i="18" s="1"/>
  <c r="O33" i="18"/>
  <c r="H33" i="18"/>
  <c r="C108" i="18" s="1"/>
  <c r="I32" i="18"/>
  <c r="H32" i="18"/>
  <c r="P31" i="18"/>
  <c r="Q31" i="18" s="1"/>
  <c r="O31" i="18"/>
  <c r="I31" i="18"/>
  <c r="H30" i="18"/>
  <c r="P29" i="18" s="1"/>
  <c r="O29" i="18"/>
  <c r="I29" i="18"/>
  <c r="O27" i="18"/>
  <c r="I27" i="18"/>
  <c r="H26" i="18"/>
  <c r="P25" i="18" s="1"/>
  <c r="O25" i="18"/>
  <c r="Q25" i="18" s="1"/>
  <c r="I25" i="18"/>
  <c r="Q19" i="18"/>
  <c r="Q18" i="18"/>
  <c r="H28" i="18" s="1"/>
  <c r="H30" i="17"/>
  <c r="I30" i="17" s="1"/>
  <c r="H29" i="17"/>
  <c r="P28" i="17" s="1"/>
  <c r="O28" i="17"/>
  <c r="I28" i="17"/>
  <c r="P18" i="17"/>
  <c r="O18" i="17"/>
  <c r="Q18" i="17" s="1"/>
  <c r="I285" i="16"/>
  <c r="O284" i="16"/>
  <c r="I284" i="16"/>
  <c r="I283" i="16"/>
  <c r="O282" i="16"/>
  <c r="I282" i="16"/>
  <c r="H281" i="16"/>
  <c r="I281" i="16" s="1"/>
  <c r="O280" i="16"/>
  <c r="I280" i="16"/>
  <c r="H279" i="16"/>
  <c r="I279" i="16" s="1"/>
  <c r="P278" i="16"/>
  <c r="O278" i="16"/>
  <c r="Q278" i="16" s="1"/>
  <c r="I278" i="16"/>
  <c r="H277" i="16"/>
  <c r="I277" i="16" s="1"/>
  <c r="O276" i="16"/>
  <c r="I276" i="16"/>
  <c r="H275" i="16"/>
  <c r="H274" i="16" s="1"/>
  <c r="O274" i="16"/>
  <c r="I273" i="16"/>
  <c r="O272" i="16"/>
  <c r="I272" i="16"/>
  <c r="H271" i="16"/>
  <c r="I271" i="16" s="1"/>
  <c r="O270" i="16"/>
  <c r="I270" i="16"/>
  <c r="H269" i="16"/>
  <c r="I269" i="16" s="1"/>
  <c r="P268" i="16"/>
  <c r="O268" i="16"/>
  <c r="Q268" i="16" s="1"/>
  <c r="I268" i="16"/>
  <c r="Q263" i="16"/>
  <c r="I234" i="16"/>
  <c r="H234" i="16"/>
  <c r="O232" i="16"/>
  <c r="H231" i="16"/>
  <c r="H235" i="16" s="1"/>
  <c r="I235" i="16" s="1"/>
  <c r="P230" i="16"/>
  <c r="O230" i="16"/>
  <c r="Q230" i="16" s="1"/>
  <c r="I230" i="16"/>
  <c r="H202" i="16"/>
  <c r="I202" i="16" s="1"/>
  <c r="H201" i="16"/>
  <c r="I201" i="16" s="1"/>
  <c r="I200" i="16"/>
  <c r="I199" i="16"/>
  <c r="H198" i="16"/>
  <c r="I198" i="16" s="1"/>
  <c r="P197" i="16"/>
  <c r="O197" i="16"/>
  <c r="Q197" i="16" s="1"/>
  <c r="I197" i="16"/>
  <c r="H167" i="16"/>
  <c r="I167" i="16" s="1"/>
  <c r="O165" i="16"/>
  <c r="I165" i="16"/>
  <c r="H164" i="16"/>
  <c r="I164" i="16" s="1"/>
  <c r="P163" i="16"/>
  <c r="O163" i="16"/>
  <c r="Q163" i="16" s="1"/>
  <c r="I163" i="16"/>
  <c r="O161" i="16"/>
  <c r="Q154" i="16"/>
  <c r="H166" i="16" s="1"/>
  <c r="H129" i="16"/>
  <c r="I129" i="16" s="1"/>
  <c r="I128" i="16"/>
  <c r="I127" i="16"/>
  <c r="H127" i="16"/>
  <c r="P126" i="16" s="1"/>
  <c r="Q126" i="16" s="1"/>
  <c r="I126" i="16"/>
  <c r="H97" i="16"/>
  <c r="I97" i="16" s="1"/>
  <c r="H96" i="16"/>
  <c r="I96" i="16" s="1"/>
  <c r="P95" i="16"/>
  <c r="Q95" i="16" s="1"/>
  <c r="I95" i="16"/>
  <c r="I94" i="16"/>
  <c r="H94" i="16"/>
  <c r="P93" i="16" s="1"/>
  <c r="Q93" i="16" s="1"/>
  <c r="I93" i="16"/>
  <c r="H61" i="16"/>
  <c r="H60" i="16"/>
  <c r="I60" i="16" s="1"/>
  <c r="O59" i="16"/>
  <c r="I59" i="16"/>
  <c r="H58" i="16"/>
  <c r="I58" i="16" s="1"/>
  <c r="P57" i="16"/>
  <c r="O57" i="16"/>
  <c r="Q57" i="16" s="1"/>
  <c r="I57" i="16"/>
  <c r="Q47" i="16"/>
  <c r="I24" i="16"/>
  <c r="H24" i="16"/>
  <c r="O22" i="16"/>
  <c r="I22" i="16"/>
  <c r="O20" i="16"/>
  <c r="I20" i="16"/>
  <c r="I19" i="16"/>
  <c r="H19" i="16"/>
  <c r="H25" i="16" s="1"/>
  <c r="P18" i="16"/>
  <c r="O18" i="16"/>
  <c r="Q18" i="16" s="1"/>
  <c r="I18" i="16"/>
  <c r="Q64" i="19" l="1"/>
  <c r="H69" i="19"/>
  <c r="P62" i="19"/>
  <c r="Q62" i="19" s="1"/>
  <c r="I63" i="19"/>
  <c r="Q22" i="19"/>
  <c r="P22" i="19"/>
  <c r="H29" i="19"/>
  <c r="P64" i="19"/>
  <c r="P106" i="19"/>
  <c r="Q106" i="19" s="1"/>
  <c r="C120" i="19"/>
  <c r="I28" i="18"/>
  <c r="P27" i="18"/>
  <c r="Q27" i="18" s="1"/>
  <c r="Q29" i="18"/>
  <c r="P92" i="18"/>
  <c r="Q92" i="18" s="1"/>
  <c r="I93" i="18"/>
  <c r="P88" i="18"/>
  <c r="Q88" i="18" s="1"/>
  <c r="I89" i="18"/>
  <c r="H95" i="18"/>
  <c r="I26" i="18"/>
  <c r="I30" i="18"/>
  <c r="I33" i="18"/>
  <c r="H34" i="18"/>
  <c r="I84" i="18"/>
  <c r="I85" i="18"/>
  <c r="Q28" i="17"/>
  <c r="H31" i="17"/>
  <c r="I29" i="17"/>
  <c r="C44" i="17"/>
  <c r="Q270" i="16"/>
  <c r="I25" i="16"/>
  <c r="Q274" i="16"/>
  <c r="I166" i="16"/>
  <c r="H168" i="16"/>
  <c r="I168" i="16" s="1"/>
  <c r="P165" i="16"/>
  <c r="Q165" i="16" s="1"/>
  <c r="H286" i="16"/>
  <c r="I286" i="16" s="1"/>
  <c r="P274" i="16"/>
  <c r="I274" i="16"/>
  <c r="P59" i="16"/>
  <c r="Q59" i="16" s="1"/>
  <c r="H98" i="16"/>
  <c r="I98" i="16" s="1"/>
  <c r="P270" i="16"/>
  <c r="P276" i="16"/>
  <c r="Q276" i="16" s="1"/>
  <c r="P280" i="16"/>
  <c r="Q280" i="16" s="1"/>
  <c r="H287" i="16"/>
  <c r="I287" i="16" s="1"/>
  <c r="I61" i="16"/>
  <c r="I231" i="16"/>
  <c r="I275" i="16"/>
  <c r="H62" i="16"/>
  <c r="I62" i="16" s="1"/>
  <c r="P28" i="19" l="1"/>
  <c r="Q28" i="19" s="1"/>
  <c r="C121" i="19"/>
  <c r="I29" i="19"/>
  <c r="P68" i="19"/>
  <c r="Q68" i="19" s="1"/>
  <c r="I69" i="19"/>
  <c r="P94" i="18"/>
  <c r="Q94" i="18" s="1"/>
  <c r="I95" i="18"/>
  <c r="C109" i="18"/>
  <c r="P33" i="18"/>
  <c r="Q33" i="18" s="1"/>
  <c r="I34" i="18"/>
  <c r="C45" i="17"/>
  <c r="I31" i="17"/>
  <c r="C301" i="16"/>
  <c r="C300" i="16"/>
  <c r="C7" i="6" l="1"/>
  <c r="C6" i="6"/>
  <c r="D6" i="6" l="1"/>
  <c r="C3" i="6"/>
  <c r="C2" i="6"/>
  <c r="D2" i="6" l="1"/>
  <c r="C5" i="6" l="1"/>
  <c r="C4" i="6" l="1"/>
  <c r="D4" i="6" l="1"/>
  <c r="C8" i="6" l="1"/>
  <c r="C10" i="6" s="1"/>
  <c r="C9" i="6"/>
  <c r="C11" i="6" s="1"/>
  <c r="D10" i="6" l="1"/>
  <c r="D8" i="6"/>
</calcChain>
</file>

<file path=xl/comments1.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B54"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54"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54"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54"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54"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B88"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88"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88"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88"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88"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B123"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23"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23"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23"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23"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B158"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8"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8"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8"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8"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B194"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94"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94"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94"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94"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B227"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227"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227"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22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22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B26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26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26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26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26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2.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3.xml><?xml version="1.0" encoding="utf-8"?>
<comments xmlns="http://schemas.openxmlformats.org/spreadsheetml/2006/main">
  <authors>
    <author>equipo 60</author>
  </authors>
  <commentList>
    <comment ref="B22"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22"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22"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22"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22"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B81"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81"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81"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81"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81"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4.xml><?xml version="1.0" encoding="utf-8"?>
<comments xmlns="http://schemas.openxmlformats.org/spreadsheetml/2006/main">
  <authors>
    <author>equipo 60</author>
  </authors>
  <commentList>
    <comment ref="B19"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9"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9"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9"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9"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B59"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59"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59"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59"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59"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B99"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99"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99"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99"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99"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5.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sharedStrings.xml><?xml version="1.0" encoding="utf-8"?>
<sst xmlns="http://schemas.openxmlformats.org/spreadsheetml/2006/main" count="1471" uniqueCount="312">
  <si>
    <t xml:space="preserve">RELACION DE CONTRATOS Y CONVENIOS </t>
  </si>
  <si>
    <t>No</t>
  </si>
  <si>
    <t>OBJETO</t>
  </si>
  <si>
    <t>VALOR</t>
  </si>
  <si>
    <t>UNIDAD DE MEDIDA</t>
  </si>
  <si>
    <t>PROGRAMACION (dd/mm/aa)</t>
  </si>
  <si>
    <t>INDICADORES DE GESTION</t>
  </si>
  <si>
    <t>INDICE FISICO</t>
  </si>
  <si>
    <t>INDICE INVERSION</t>
  </si>
  <si>
    <t>EFICIENCIA</t>
  </si>
  <si>
    <t>MPIO</t>
  </si>
  <si>
    <t>SGP</t>
  </si>
  <si>
    <t>REGALIAS</t>
  </si>
  <si>
    <t>OTROS</t>
  </si>
  <si>
    <t xml:space="preserve">INICIO </t>
  </si>
  <si>
    <t>TERMINACION</t>
  </si>
  <si>
    <t>P</t>
  </si>
  <si>
    <t>E</t>
  </si>
  <si>
    <t>METAS DE RESULTADO</t>
  </si>
  <si>
    <t>METAS DE PRODUCTO</t>
  </si>
  <si>
    <t>TOTALES</t>
  </si>
  <si>
    <t>SETP</t>
  </si>
  <si>
    <t>FORTALECIMIENTO</t>
  </si>
  <si>
    <t>MOV SOSTENIBLE</t>
  </si>
  <si>
    <t>MODERNIZACION</t>
  </si>
  <si>
    <t>ACTIVIDADES</t>
  </si>
  <si>
    <t>% ejecución financiera</t>
  </si>
  <si>
    <t>CANTIDAD</t>
  </si>
  <si>
    <t>Revisar y evaluar el estado actual del PETI</t>
  </si>
  <si>
    <t>Establecer acciones de mejora</t>
  </si>
  <si>
    <t>Construir documento de actualización del PETI y  hoja de Ruta</t>
  </si>
  <si>
    <t>Documento</t>
  </si>
  <si>
    <t>Realizar mantenimiento al sistema de informacion</t>
  </si>
  <si>
    <t>Módulos</t>
  </si>
  <si>
    <t>Desarrollar software de actualización al sistema de información</t>
  </si>
  <si>
    <t>Realizar diagnostico e identificacion de requerimientos</t>
  </si>
  <si>
    <t>Diseñar y desarrollar nuevas soluciones tecnológicas.</t>
  </si>
  <si>
    <t xml:space="preserve">Módulos </t>
  </si>
  <si>
    <t>Realizar seguimiento a nuevos sistemas de informacion</t>
  </si>
  <si>
    <t>Seguimientos</t>
  </si>
  <si>
    <t>Número</t>
  </si>
  <si>
    <t>Realizar el diagnóstico que permita identificar el estado actual de los componentes y equipos que componen la infraestructura tecnológica implementada.</t>
  </si>
  <si>
    <t xml:space="preserve"> Adquirir de Hardware y equipos para el mejoramiento de la infraestructura tecnológica.</t>
  </si>
  <si>
    <t>Adquirir servicios digitales o informáticos (correo electrónico, conectividad, almacenamiento nube, etc)</t>
  </si>
  <si>
    <t>servicios</t>
  </si>
  <si>
    <t>Realizar Mantenimientos preventivos y correctivos  de  Hardware</t>
  </si>
  <si>
    <t>Porcentaje</t>
  </si>
  <si>
    <t>Adquirir suministros y repuestos para el mantenimiento correctivo de Hardware</t>
  </si>
  <si>
    <t>Atender los requerimientos de soporte funcional de los usuarios de los sistemas de informacion.</t>
  </si>
  <si>
    <t>Adquirir hadware de reposición para protocolo IPV6</t>
  </si>
  <si>
    <t xml:space="preserve"> Adquirir herramientas de seguridad para la protección de los activos de información</t>
  </si>
  <si>
    <t>Adquirir licencias de software de seguridad</t>
  </si>
  <si>
    <t>Realizar campañas de capacitación,  concientización y sensibilización en temas de seguridad y privacidad de la información.</t>
  </si>
  <si>
    <t>personas</t>
  </si>
  <si>
    <t>Campañas</t>
  </si>
  <si>
    <t>Adquirir servicios de almacenamiento, encriptación y otros que garanticen la seguridad de los activos de información</t>
  </si>
  <si>
    <t>Coordinar y/o apoyar las actividades relacionadas con la Política Pública de ciencia, tecnología e innovación mediante gestión de convocatorias, alianzas público-privadas y/o estrategias internos o externos en concordancia con los lineamientos normativos y requerimientos de la entidad.</t>
  </si>
  <si>
    <t>No. Actividades</t>
  </si>
  <si>
    <t xml:space="preserve">Asegurar la prestación del servicio de las zonas Digitales </t>
  </si>
  <si>
    <t>No. Servicios</t>
  </si>
  <si>
    <t>Realizar eventos de promoción y capacitación de la oferta TIC en zonas Digitales</t>
  </si>
  <si>
    <t>No. Eventos</t>
  </si>
  <si>
    <t>Fortalecer, adecuar y mejorar los proyectos de energías limpias y sostenibles</t>
  </si>
  <si>
    <t>No. Fortalecimiento</t>
  </si>
  <si>
    <t>Realizar trámites administrativos necesarios para el funcionamiento de las zonas digitales</t>
  </si>
  <si>
    <t>Promocionar y difundir la oferta de servicios TIC</t>
  </si>
  <si>
    <t>Implementar programas de formación y capacitación en tecnologías de la información y comunicación (TIC) tanto en modalidad virtual como presencial, dirigidos a la comunidad de Ibagué</t>
  </si>
  <si>
    <t>No. Programas</t>
  </si>
  <si>
    <t xml:space="preserve">Realizar ejercicios de apropiación en TIC e innovación para la comunidad Ibaguereña </t>
  </si>
  <si>
    <t>No. Ejercicios</t>
  </si>
  <si>
    <t>Realizar trámites administrativos necesarios para el uso y apropiación de la oferta TIC</t>
  </si>
  <si>
    <t>Desarrollar nuevos trámites o procedimientos administrativos en línea</t>
  </si>
  <si>
    <t>No. Desarrollos</t>
  </si>
  <si>
    <t xml:space="preserve">SECRETARÍA / ENTIDAD:                                                           </t>
  </si>
  <si>
    <t>Secretarias de las TIC</t>
  </si>
  <si>
    <t xml:space="preserve">GRUPO: </t>
  </si>
  <si>
    <t xml:space="preserve">FECHA DE PROGRAMACION: </t>
  </si>
  <si>
    <t>1 octubre al 31 Diciembre 2024</t>
  </si>
  <si>
    <t>FECHA DE  SEGUIMIENTO: 31 Diciembre de 2024</t>
  </si>
  <si>
    <t>LINEA ESTRATEGICA: GOBERNABILIDAD PARA TODOS</t>
  </si>
  <si>
    <t xml:space="preserve">Objetivos: </t>
  </si>
  <si>
    <t>SECTOR: 45-GOBIERNO TERRITORIAL</t>
  </si>
  <si>
    <t>PROGRAMA:  4599-Fortalecimiento a la gestión y dirección de la administración pública territorial</t>
  </si>
  <si>
    <t>TIC-104 PRESTACIÓN DE SERVICIOS DE APOYO A LA GESTION PARA DESARROLLAR ACTIVIDADES RELACIONADAS CON EL PROYECTO DE MEJORAMIENTO Y MANTENIMIENTO DE LA INFRAESTRUCTURA TECNOLÓGICA DE LA ALCALDÍA MUNICIPAL DE IBAGUÉ. (ADM-2)</t>
  </si>
  <si>
    <t>NOMBRE  DEL PROYECTO POAI: Mejoramiento y mantenimiento de la infraestructura tecnológica de la alcaldía Municipal de Ibagué</t>
  </si>
  <si>
    <t>CODIGO PRESUPUESTAL:               RUBROS: 218320202008 - 2183201010030302.</t>
  </si>
  <si>
    <t>COSTO TOTAL
(PESOS)</t>
  </si>
  <si>
    <t xml:space="preserve">FUENTES DE FINANCIACION                           </t>
  </si>
  <si>
    <t xml:space="preserve">P </t>
  </si>
  <si>
    <t>O</t>
  </si>
  <si>
    <t>TOTAL  PLAN  DE  ACCIÓN</t>
  </si>
  <si>
    <t>INDICADORES DE RESULTADO</t>
  </si>
  <si>
    <t>Unidad de Medida</t>
  </si>
  <si>
    <t xml:space="preserve">Medición </t>
  </si>
  <si>
    <t>SECRETARIO DESPACHO / GERENTE</t>
  </si>
  <si>
    <t>459900500-Documentos para la planeación estratégica en TI</t>
  </si>
  <si>
    <t>NOMBRE:  VILMA YANETH RIVERA MARROQUIN</t>
  </si>
  <si>
    <t xml:space="preserve">META DE RESULTADO  No. </t>
  </si>
  <si>
    <t xml:space="preserve">FIRMA: </t>
  </si>
  <si>
    <t>OBSERVACIONES: 
1. Actividad 1.  Tablero de control PETI: https://drive.google.com/drive/u/1/folders/1tuXNUSL8auUAmU6MX4hy6pJHb6nYLyu5
2. Actividad 2. Herramienta para la construcción del peti. https://drive.google.com/drive/u/1/folders/1U6IHGibM8qeIrbXBpprXcOE-9bYFyJ5d
3. Actividad 3, Hoja de Ruta del PETI. https://drive.google.com/drive/u/1/folders/1U6IHGibM8qeIrbXBpprXcOE-9bYFyJ5d</t>
  </si>
  <si>
    <t>FECHA DE  SEGUIMIENTO: 31 Diciembre 2024</t>
  </si>
  <si>
    <t>TIC-01 PRESTACIÓN DE SERVICIOS PROFESIONALES PARA DESARROLLAR ACTIVIDADES RELACIONADAS CON EL PROYECTO DE FORTALECIMIENTO DE LA INFRAESTRUCTURA TECNOLOGICA PARA EL USO Y APROPIACION DE LAS TIC EN LA ALCALDIA DE IBAGUE. (D1).</t>
  </si>
  <si>
    <t>91-92-93-184-766-815</t>
  </si>
  <si>
    <t xml:space="preserve"> TIC-02 PRESTACIÓN DE SERVICIOS PROFESIONALES EN MATERIA DE SOPORTE Y DESARROLLO DE SOFTWARE EN EL MARCO DEL PROYECTO DE FORTALECIMIENTO DE LA INFRAESTRUCTURA TECNOLOGICA PARA EL USO Y APROPIACION DE LAS TIC EN LA ALCALDIA DE IBAGUE. (D2)</t>
  </si>
  <si>
    <t>TIC-59 PRESTACIÓN DE SERVICIOS PROFESIONALES EN MATERIA DE SOPORTE Y DESARROLLO DE SOFTWARE EN EL MARCO DEL PROYECTO DE MEJORAMIENTO Y MANTENIMIENTO DE LA INFRAESTRUCTURA TECNOLÓGICA DE LA ALCALDÍA MUNICIPAL DE IBAGUÉ. (D9)</t>
  </si>
  <si>
    <t>TIC-61 PRESTACIÓN DE SERVICIOS PROFESIONALES EN MATERIA DE SOPORTE Y DESARROLLO DE SOFTWARE EN EL MARCO DEL PROYECTO DE MEJORAMIENTO Y MANTENIMIENTO DE LA INFRAESTRUCTURA TECNOLÓGICA DE LA ALCALDÍA MUNICIPAL DE IBAGUÉ. (D11)</t>
  </si>
  <si>
    <t>TIC-42 PRESTACION DE SERVICIOS PROFESIONALES PARA BRINDAR SOPORTE EN EL DESARROLLO, GESTIÓN Y SEGUIMIENTO DE LAS ACTIVIDADES REQUERIDAS EN EL MARCO DE LA EJECUCION DE LOS PROYECTOS QUE SE ADELANTAN POR PARTE DE LA SECRETARIA DE LAS TIC. (ADM1)</t>
  </si>
  <si>
    <t>TIC-49 PRESTACIÓN DE SERVICIOS DE APOYO A LA GESTION EN EL MARCO DEL PROYECTO DE FORTALECIMIENTO DE LA INFRAESTRUCTURA TECNOLOGICA PARA EL USO Y APROPIACION DE LAS TIC EN LA ALCALDIA DE IBAGUE. (D11)</t>
  </si>
  <si>
    <t>TIC-08 PRESTACIÓN DE SERVICIOS PROFESIONALES EN MATERIA DE SOPORTE Y DESARROLLO DE SOFTWARE EN EL MARCO DEL PROYECTO DE FORTALECIMIENTO DE LA INFRAESTRUCTURA TECNOLOGICA PARA EL USO Y APROPIACION DE LAS TIC EN LA ALCALDIA DE IBAGUE. (D8)</t>
  </si>
  <si>
    <t>TIC-56 CONTRATAR LOS SERVICIOS TECNOLOGICOS DE NUBE PÚBLICA PARA LA OPERACIÓN Y GESTION DE MODULOS DE LA PLATAFORMA PISAMI EN EL MARCO DEL PROYECTO DE FORTALECIMIENTO DE LA INFRAESTRUCTURA TECNOLOGICA PARA EL USO Y APROPIACION DE LAS TIC EN LA ALCALDIA DE IBAGUE</t>
  </si>
  <si>
    <t>459902801-Módulos de Tecnologías de Información y Comunicaciones (TIC) actualizados</t>
  </si>
  <si>
    <t>OBSERVACIONES: 
Actividad 1: La evidencia reposa en el módulo de tickets y de gestión documental de PISAMI
Actividad 2: Industria y Comercio actualizado, Predial migrado a la nube, y nómina estabilizado</t>
  </si>
  <si>
    <t>TIC-05 PRESTACIÓN DE SERVICIOS PROFESIONALES EN MATERIA DE SOPORTE Y DESARROLLO DE SOFTWARE EN EL MARCO DEL PROYECTO DE FORTALECIMIENTO DE LA INFRAESTRUCTURA TECNOLOGICA PARA EL USO Y APROPIACION DE LAS TIC EN LA ALCALDIA DE IBAGUE. (D5)</t>
  </si>
  <si>
    <t>TIC-105 PRESTACIÓN DE SERVICIOS DE APOYO A LA GESTION PARA DESARROLLAR ACTIVIDADES RELACIONADAS CON EL PROYECTO DE MEJORAMIENTO Y MANTENIMIENTO DE LA INFRAESTRUCTURA TECNOLÓGICA DE LA ALCALDÍA MUNICIPAL DE IBAGUÉ. (ADM-3)</t>
  </si>
  <si>
    <t>459902500-Sistemas de información implementados</t>
  </si>
  <si>
    <t>TIC-57 PRESTACIÓN DE SERVICIOS PROFESIONALES PARA DESARROLLAR ACTIVIDADES RELACIONADAS CON EL PROYECTO DE FORTALECIMIENTO DE LA INFRAESTRUCTURA TECNOLOGICA PARA EL USO Y APROPIACION DE LAS TIC EN LA ALCALDIA DE IBAGUE. (D12)</t>
  </si>
  <si>
    <t xml:space="preserve">Impartir formacion a los funcionarios públicos en el uso y apropiación de herramientas tecnológicas </t>
  </si>
  <si>
    <t>459902802-Personas capacitadas en uso de Tecnologías de Información y Comunicaciones (TIC)</t>
  </si>
  <si>
    <t>OBSERVACIONES: 
Actividad 2. Capacitaciones: en uso y apropiación de las tecnologías a servidores públicos. https://drive.google.com/drive/u/1/folders/1IZ_Rqs2q-YpfufhmB1lgvAuK4ylKJsYl</t>
  </si>
  <si>
    <t>TIC-53 ADQUISICIÓN DE ELEMENTOS Y SERVICIOS PARA GARANTIZAR, MEJORAR Y OPTIMIZAR EL SOPORTE TECNOLÓGICO DEL DATACENTER EN EL MARCO DEL PROYECTO DE FORTALECIMIENTO DE LA INFRAESTRUCTURA TECNOLOGICA PARA EL USO Y APROPIACION DE LAS TIC EN LA ALCALDIA DE IBAGUE.</t>
  </si>
  <si>
    <t>CONTRATAR EL SERVICIO DE CUENTAS DE CORREO ELECTRÓNICO PARA LA ALCALDÍA MUNICIPAL DE IBAGUÉ; BAJO EL DOMINIO IBAGUE.GOV.CO (TIC-16)</t>
  </si>
  <si>
    <t>1319</t>
  </si>
  <si>
    <t>CONTRATAR LA PRESTACION DE SERVICIOS DE CONECTIVIDAD E INTERNET PARA LAS DIFERENTES DEPENDENCIAS EN EL MARCO DEL PROYECTO DE FORTALECIMIENTO DE LA INFRAESTRUCTURA TECNOLOGICA PARA EL USO Y APROPIACION DE LAS TIC EN LA ALCALDIA DE IBAGUE. (TIC-17)</t>
  </si>
  <si>
    <t>1166/2023 Adic 3</t>
  </si>
  <si>
    <t>TIC-20 CONTRATAR LA PRESTACION DE SERVICIOS DE CONECTIVIDAD E INTERNET PARA LAS DIFERENTES DEPENDENCIAS EN EL MARCO DEL PROYECTO DE FORTALECIMIENTO DE LA INFRAESTRUCTURA TECNOLOGICA PARA EL USO Y APROPIACION DE LAS TIC EN LA ALCALDIA DE IBAGUE.</t>
  </si>
  <si>
    <t>Adición No. 1 Contrato 1319</t>
  </si>
  <si>
    <t>459900700-Índice de capacidad en la prestación de servicios de tecnología</t>
  </si>
  <si>
    <t>OBSERVACIONES: 
Actividad 1:Diagnóstico: https://drive.google.com/drive/u/1/folders/1pFEDTrog3yqWLoEh5330lRoyEIwG-QOz
Actividad 2: Adquisición de discos duros para el datacenter cto.2045 de 2024. 
Atividad 3: Contratación servicio de correo electrónico (285 cuentas), Conectividad (36 sedes), Almacenamiento en la nube bd y software de Predial</t>
  </si>
  <si>
    <t>TIC-11 PRESTACIÓN DE SERVICIOS DE APOYO A LA GESTION EN EL MARCO DEL PROYECTO DE FORTALECIMIENTO DE LA INFRAESTRUCTURA TECNOLOGICA PARA EL USO Y APROPIACION DE LAS TIC EN LA ALCALDIA DE IBAGUE. (T1)</t>
  </si>
  <si>
    <t>TIC-12 PRESTACIÓN DE SERVICIOS DE APOYO A LA GESTION EN EL MARCO DEL PROYECTO DE FORTALECIMIENTO DE LA INFRAESTRUCTURA TECNOLOGICA PARA EL USO Y APROPIACION DE LAS TIC EN LA ALCALDIA DE IBAGUE. (T2)</t>
  </si>
  <si>
    <t>TIC-13 PRESTACIÓN DE SERVICIOS DE APOYO A LA GESTION EN EL MARCO DEL PROYECTO DE FORTALECIMIENTO DE LA INFRAESTRUCTURA TECNOLOGICA PARA EL USO Y APROPIACION DE LAS TIC EN LA ALCALDIA DE IBAGUE. (T3)</t>
  </si>
  <si>
    <t>TIC-62 PRESTACIÓN DE SERVICIOS PROFESIONALES PARA DESARROLLAR ACTIVIDADES RELACIONADAS CON EL PROYECTO DE MEJORAMIENTO Y MANTENIMIENTO DE LA INFRAESTRUCTURA TECNOLÓGICA DE LA ALCALDÍA MUNICIPAL DE IBAGUÉ. (T4)</t>
  </si>
  <si>
    <t>TIC-96 PRESTACIÓN DE SERVICIOS APOYO A LA GESTION PARA DESARROLLAR ACTIVIDADES RELACIONADAS CON EL PROYECTO DE MEJORAMIENTO Y MANTENIMIENTO DE LA INFRAESTRUCTURA TECNOLÓGICA DE LA ALCALDÍA MUNICIPAL DE IBAGUÉ. (T6)</t>
  </si>
  <si>
    <t>459902502-Usuarios con soporte técnico</t>
  </si>
  <si>
    <t>OBSERVACIONES: 
Actividad 1: 2.741 Servicios de soporte técnico atendidos , de 2807 radicados en el módulo de soporte técnico de PISAMI
Actividad 2: El proceso precontractual para la adquisición de repuestos fue declarado desierto.</t>
  </si>
  <si>
    <t>TIC-60 PRESTACIÓN DE SERVICIOS PROFESIONALES EN MATERIA DE SOPORTE Y DESARROLLO DE SOFTWARE EN EL MARCO DEL PROYECTO DE MEJORAMIENTO Y MANTENIMIENTO DE LA INFRAESTRUCTURA TECNOLÓGICA DE LA ALCALDÍA MUNICIPAL DE IBAGUÉ. (D10)</t>
  </si>
  <si>
    <t>Realizar seguimiento al servicio de soporte funcional</t>
  </si>
  <si>
    <t>459902503-Usuarios con soporte funcional</t>
  </si>
  <si>
    <t>OBSERVACIONES: 
Actividad 1: 2783 servicios de soporte de software atendidos, de 2903 radicados en el módulo de tickets de PISAMI
Actividad 2: Seguimiento trimestral al indicador para establecer el cumplimiento de la meta del soporte, seguimiento con corte a marzo, junio , septiembre  y diciembre</t>
  </si>
  <si>
    <t>Resolución No.14000650 de Mar/ 22/2024</t>
  </si>
  <si>
    <t>TIC-20 RENOVACION DE LICENCIAS DE CERTIFICADOS DE SEGURIDAD EN EL MARCO DEL PROYECTO DE FORTALECIMIENTO DE LA INFRAESTRUCTURA TECNOLOGICA PARA EL USO Y APROPIACION DE LAS TIC EN LA ALCALDIA DE IBAGUE</t>
  </si>
  <si>
    <t>TIC-02 PRESTACIÓN DE SERVICIOS PROFESIONALES EN MATERIA DE SOPORTE Y DESARROLLO DE SOFTWARE EN EL MARCO DEL PROYECTO DE FORTALECIMIENTO DE LA INFRAESTRUCTURA TECNOLOGICA PARA EL USO Y APROPIACION DE LAS TIC EN LA ALCALDIA DE IBAGUE. (D2)</t>
  </si>
  <si>
    <t>TIC-07 PRESTACIÓN DE SERVICIOS PROFESIONALES EN MATERIA DE SOPORTE Y DESARROLLO DE SOFTWARE EN EL MARCO DEL PROYECTO DE FORTALECIMIENTO DE LA INFRAESTRUCTURA TECNOLOGICA PARA EL USO Y APROPIACION DE LAS TIC EN LA ALCALDIA DE IBAGUE. (D7)</t>
  </si>
  <si>
    <t>TIC-19 ADQUISICION DE LICENCIAS DE ANTIVIRUS EN EL MARCO DEL PROYECTO DE FORTALECIMIENTO DE LA INFRAESTRUCTURA TECNOLOGICA PARA EL USO Y APROPIACION DE LAS TIC EN LA ALCALDIA DE IBAGUE.</t>
  </si>
  <si>
    <t>TIC-106 PRESTACIÓN DE SERVICIOS PROFESIONALES ALTAMENTE CALIFICADOS PARA DESARROLLAR ACTIVIDADES RELACIONADAS CON EL PROYECTO MEJORAMIENTO Y MANTENIMIENTO DE LA INFRAESTRUCTURA TECNOLÓGICA DE LA ALCALDÍA MUNICIPAL DE IBAGUÉ. (D16)</t>
  </si>
  <si>
    <t>TIC-18 CONTRATAR EL SERVICIO DE ALMACENAMIENTO DE DATOS (NUBE) EN EL MARCO DEL PROYECTO DE FORTALECIMIENTO DE LA INFRAESTRUCTURA TECNOLOGICA PARA EL USO Y APROPIACION DE LAS TIC EN LA ALCALDIA DE IBAGUE.</t>
  </si>
  <si>
    <t>formulacion y ejecucion del plan estrategico de seguridad</t>
  </si>
  <si>
    <t>Adquirir bienes y servicios para la gestión de incidentes y continuidad de negocio</t>
  </si>
  <si>
    <t>Etiqquetas</t>
  </si>
  <si>
    <t>UPS mantenidas</t>
  </si>
  <si>
    <t>OBSERVACIONES: 
Actividad 1: Adqusisición de la seguridad perimetral en el marco del Cto Contrato  1319 de 2024
Actividad 2: Renovación de la licencia para el protocolo IPV6 Resolución No.14000650 de Mar/ 22/2024. 
Actividad 3: MPSI  y PESI actulializado
Actividad 4: Licencias de antivirus cto 2027/2024
Actividad 5.1:  Capacitaciones en ciberseguridad, políticas de seguridad de la información https://drive.google.com/drive/u/1/folders/1IZ_Rqs2q-YpfufhmB1lgvAuK4ylKJsYl
Actividad 5.2: Campañas, videoclips, notas publicitarias de políticas de seguridad de la información: https://drive.google.com/drive/u/1/folders/1IZ_Rqs2q-YpfufhmB1lgvAuK4ylKJsYl.
Actviidad 6: Almacenamiento en la nube copias de seguridad orden de compra 126422 del 22/03/2024
Actividad 7.1: Adquisición por caja menor de etiquetas o sellos de seguridad a los equipos de computo
Actividad 7.2: Mantenimeinto UPS, proceso contractual 2557 de 2024, ejecutado con rubro de secretaría de la secretaría administrativa</t>
  </si>
  <si>
    <t>TOTAL PROYECTADO 2024</t>
  </si>
  <si>
    <t>TOAL EJECUTADO 2024</t>
  </si>
  <si>
    <t>1 octubre al 31 diciembre 2024</t>
  </si>
  <si>
    <t>FECHA DE  SEGUIMIENTO: 31 diciembre 2024</t>
  </si>
  <si>
    <t>LINEA ESTRATEGICA: ECONOMÍA PARA TODOS</t>
  </si>
  <si>
    <t>SECTOR: 39-CIENCIA, TECNOLOGÍA E INNOVACIÓN</t>
  </si>
  <si>
    <t>PROGRAMA:  3906-Fomento a vocaciones y formación, generación, uso y apropiación social del conocimiento de la ciencia, tecnología e innovación</t>
  </si>
  <si>
    <t>TIC-84 PRESTACIÓN DE SERVICIOS PROFESIONALES PARA DESARROLLAR ACTIVIDADES RELACIONADAS CON EL PROYECTO DE OPTIMIZACIÓN DEL MUNICIPIO DE IBAGUÉ COMO TERRITORIO INTELIGENTE MEDIANTE EVENTOS E INICIATIVAS DINAMIZADORAS PARA GENERAR VALOR PÚBLICO IBAGUÉ. (I7)</t>
  </si>
  <si>
    <t>NOMBRE  DEL PROYECTO POAI: ACTUALIZACION IMPLEMENTACION DE LA POLITICA PUBLICA DE CIENCIA, LA TECNOLOGIA Y LA INNOVACION DEL MUNICIPIO DE IBAGUE</t>
  </si>
  <si>
    <t>TIC-100 PRESTACION DE SERVICIOS PROFESIONALES PARA BRINDAR SOPORTE EN EL DESARROLLO, GESTIÓN Y SEGUIMIENTO DE LAS ACTIVIDADES REQUERIDAS EN EL MARCO DE LA EJECUCION DE LOS PROYECTOS QUE SE ADELANTAN POR PARTE DE LA SECRETARIA DE LAS TIC. (I-13)</t>
  </si>
  <si>
    <t>CODIGO BPPIM: 2024730010082</t>
  </si>
  <si>
    <t>TIC-44 PRESTACIÓN DE SERVICIOS PROFESIONALES PARA DESARROLLAR ACTIVIDADES RELACIONADAS CON EL PROYECTO DE FORTALECIMIENTO  Y APOYO AL FOMENTO DEL DESARROLLO DE APLICACIONES, SOFTWARE, CONTENIDOS DIGITALES, INDUSTRIA 4.0 Y MOBILIARIO INTELIGENTE PARA LA CIUDAD DE IBAGUÉ. (I2)</t>
  </si>
  <si>
    <t>CODIGO PRESUPUESTAL:                       RUBROS: 218320202008</t>
  </si>
  <si>
    <t>Elaborar el diagnóstico de Ciencia, Tecnología e Innovación y TIC, analizando situación actual y futura</t>
  </si>
  <si>
    <t>Identificar grupos de valor y realizar mesas de trabajo con los actores involucrados</t>
  </si>
  <si>
    <t>No. Mesas</t>
  </si>
  <si>
    <t>Definir alcance, objetivos, actividades, productos y cronograma para formulación del instrumento</t>
  </si>
  <si>
    <t>Elaborar documentos de Política pública, plan estratégico y proyecto de acuerdo</t>
  </si>
  <si>
    <t>Socializar y/o Implementar las estrategias, programas y proyectos definidos en el documento de Política Pública</t>
  </si>
  <si>
    <t>No. Socializaciones</t>
  </si>
  <si>
    <t>390601600-Documentos de política elaborados</t>
  </si>
  <si>
    <t>FIRMA:</t>
  </si>
  <si>
    <t>LINEA ESTRATEGICA:ECONOMÍA PARA TODOS</t>
  </si>
  <si>
    <t>SECTOR:23-TECNOLOGÍA DE LA INFORMACIÓN Y LAS COMUNICACIONES</t>
  </si>
  <si>
    <t>PROGRAMA:  2301-Facilitar el acceso y uso de las Tecnologías de la Información y las Comunicaciones (TIC) en todo el territorio nacional</t>
  </si>
  <si>
    <t>1876</t>
  </si>
  <si>
    <t>TIC-58 PRESTACION DE SERVICIOS PROFESIONALES PARA BRINDAR SOPORTE EN EL DESARROLLO, GESTIÓN Y SEGUIMIENTO DE LAS ACTIVIDADES REQUERIDAS EN EL MARCO DE LA EJECUCION DE LOS PROYECTOS QUE SE ADELANTAN POR PARTE DE LA SECRETARIA DE LAS TIC. (AB4)</t>
  </si>
  <si>
    <t>NOMBRE  DEL PROYECTO POAI: IMPLEMENTACION DE PROGRAMAS INTEGRALES DE CONECTIVIDAD Y FORMACION TECNOLOGICA EN LAS ZONAS RURALES Y URBANAS DE IBAGUE</t>
  </si>
  <si>
    <t>TIC-23 PRESTACIÓN DE SERVICIOS DE APOYO A LA GESTION PARA DESARROLLAR ACTIVIDADES EN EL MARCO DEL PROYECTO DE FORTALECIMIENTO, USO Y APROPIACION DE LAS  TIC PARA EL DESARROLLO RURAL Y URBANO EN EL MUNICIPIO DE  IBAGUE. (PVD 1)</t>
  </si>
  <si>
    <t xml:space="preserve">                                                      URBANAS DE IBAGUE</t>
  </si>
  <si>
    <t>TIC-36 PRESTACIÓN DE SERVICIOS PROFESIONALES, PARA DESARROLLAR ACTIVIDADES EN EL MARCO DEL PROYECTO DE FORTALECIMIENTO, USO Y APROPIACION DE LAS  TIC PARA EL DESARROLLO RURAL Y URBANO EN EL MUNICIPIO DE  IBAGUE.  (AB1)</t>
  </si>
  <si>
    <t>TIC-32 PRESTACIÓN DE SERVICIOS DE APOYO A LA GESTION PARA  EL FORTALECIMIENTO, USO Y APROPIACION DE HERRAMIENTAS TECNOLOGICAS  PARA EL DESARROLLO RURAL Y URBANO EN EL MUNICIPIO DE IBAGUÉ. (FUA1)</t>
  </si>
  <si>
    <t>TIC-37 CONTRATAR LA PRESTACION DE SERVICIOS PARA PROVEER E INSTALAR EL SERVICIO DE INTERNET EN LAS ZONAS WIFI PUBLICAS, EN EL MARCO DEL PROYECTO DE FORTALECIMIENTO, USO Y APROPIACION DE LAS  TIC PARA EL DESARROLLO RURAL Y URBANO EN EL MUNICIPIO DE  IBAGUE.</t>
  </si>
  <si>
    <t>TIC-78 PRESTACIÓN DE SERVICIOS PROFESIONALES PARA DESARROLLAR ACTIVIDADES EN EL MARCO DEL PROYECTO DE IMPLEMENTACIÓN PROGRAMAS INTEGRALES DE CONECTIVIDAD Y FORMACION TECNOLOGICA EN ZONAS RURALES Y URBANAS DE IBAGUÉ. (AB3)</t>
  </si>
  <si>
    <t>TIC-63 PRESTACIÓN DE SERVICIOS PROFESIONALES PARA DESARROLLAR ACTIVIDADES EN EL MARCO DEL PROYECTO DE IMPLEMENTACIÓN PROGRAMAS INTEGRALES DE CONECTIVIDAD Y FORMACION TECNOLOGICA EN ZONAS RURALES Y URBANAS DE IBAGUÉ. (CED7)</t>
  </si>
  <si>
    <t>3479-3483</t>
  </si>
  <si>
    <t>TIC-82 PRESTACIÓN DE SERVICIOS DE APOYO A LA GESTION PARA DESARROLLAR ACTIVIDADES EN EL MARCO DEL PROYECTO DE IMPLEMENTACIÓN PROGRAMAS INTEGRALES DE CONECTIVIDAD Y FORMACION TECNOLOGICA EN ZONAS RURALES Y URBANAS DE IBAGUÉ. (FUA-7)</t>
  </si>
  <si>
    <t>3511-3512</t>
  </si>
  <si>
    <t>TIC-108 PRESTACIÓN DE SERVICIOS DE APOYO A LA GESTION PARA  DESARROLLAR ACTIVIDADES RELACIONADAS CON EL PROYECTO DE IMPLEMENTACIÓN DE PROGRAMAS INTEGRALES DE CONECTIVIDAD Y FORMACION TECNOLOGICA EN ZONAS RURALES Y URBANAS DE IBAGUÉ.(FUA8).</t>
  </si>
  <si>
    <t>TIC-98 PRESTACION DE SERVICIOS PROFESIONALES PARA BRINDAR SOPORTE EN EL DESARROLLO, GESTIÓN Y SEGUIMIENTO DE LAS ACTIVIDADES REQUERIDAS EN EL MARCO DE LA EJECUCION DE LOS PROYECTOS QUE SE ADELANTAN POR PARTE DE LA SECRETARIA DE LAS TIC. (I-12)</t>
  </si>
  <si>
    <t>CODIGO PRESUPUESTAL:                                     RUBROS: 218320202009 - 218320202008</t>
  </si>
  <si>
    <t>TIC-48 PRESTACION DE SERVICIOS DE MANTENIMIENTO PREVENTIVO Y CORRECTIVO DE LOS SISTEMAS DE ESTACIONES DE CARGA SOLAR ADQUIRIDIOS PARA EL FORTALECIMIENTO Y APROPIACION DE LAS TIC EN LA CIUDAD DE IBAGUE</t>
  </si>
  <si>
    <t>230107903-Usuarios conectados por zona digital instalada</t>
  </si>
  <si>
    <t>TIC-21 PRESTACIÓN DE SERVICIOS PROFESIONALES PARA REALIZAR APOYO ADMINISTRATIVO Y OPERATIVO DE LOS PUNTOS VIVE DIGITAL -  VIVELAB  EN EL MARCO DEL PROYECTO DE FORTALECIMIENTO, USO Y APROPIACION DE LAS  TIC PARA EL DESARROLLO RURAL Y URBANO EN EL MUNICIPIO DE  IBAGUE</t>
  </si>
  <si>
    <t xml:space="preserve">NOMBRE  DEL PROYECTO POAI: IMPLEMENTACION DE PROGRAMAS INTEGRALES DE CONECTIVIDAD Y FORMACION TECNOLOGICA EN LAS ZONAS RURALES Y </t>
  </si>
  <si>
    <t xml:space="preserve">                                                     URBANAS DE IBAGUE</t>
  </si>
  <si>
    <t>TIC-26 PRESTACIÓN DE SERVICIOS PROFESIONALES PARA DESARROLLAR ACTIVIDADES EN EL MARCO DEL PROYECTO DE FORTALECIMIENTO, USO Y APROPIACION DE LAS  TIC PARA EL DESARROLLO RURAL Y URBANO EN EL MUNICIPIO DE  IBAGUE. (PVD4)</t>
  </si>
  <si>
    <t>TIC-30 PRESTACIÓN DE SERVICIOS PROFESIONALES PARA DESARROLLAR ACTIVIDADES RELACIONADAS CON EL PROYECTO DE FORTALECIMIENTO, USO Y APROPIACION DE LAS  TIC PARA EL DESARROLLO RURAL Y URBANO EN EL MUNICIPIO DE  IBAGUE. (PVD8)</t>
  </si>
  <si>
    <t>TIC-25 PRESTACIÓN DE SERVICIOS PROFESIONALES PARA DESARROLLAR ACTIVIDADES EN EL MARCO DEL PROYECTO DE FORTALECIMIENTO, USO Y APROPIACION DE LAS  TIC PARA EL DESARROLLO RURAL Y URBANO EN EL MUNICIPIO DE  IBAGUE. (PVD3)</t>
  </si>
  <si>
    <t>TIC-27 PRESTACIÓN DE SERVICIOS PROFESIONALES PARA DESARROLLAR ACTIVIDADES EN EL MARCO DEL PROYECTO DE FORTALECIMIENTO, USO Y APROPIACION DE LAS  TIC PARA EL DESARROLLO RURAL Y URBANO EN EL MUNICIPIO DE  IBAGUE. (PVD5)</t>
  </si>
  <si>
    <t>1808</t>
  </si>
  <si>
    <t>TIC-28 PRESTACION DE SERVICIOS PROFESIONALES PARA DESARROLLAR ACTIVIDADES EN EL MARCO DEL PROYECTO DE FORTALECIMIENTO, USO Y APROPIACION DE LAS TIC PARA EL DESARROLLO RURAL Y URBANO EN EL MUNICIPIO DE IBAGUE (PVD6)</t>
  </si>
  <si>
    <t>1854</t>
  </si>
  <si>
    <t>TIC-24 PRESTACIÓN DE SERVICIOS DE APOYO A LA GESTION PARA DESARROLLAR ACTIVIDADES EN EL MARCO DEL PROYECTO DE FORTALECIMIENTO, USO Y APROPIACION DE LAS  TIC PARA EL DESARROLLO RURAL Y URBANO EN EL MUNICIPIO DE  IBAGUE. (PVD2)</t>
  </si>
  <si>
    <t>TIC-39 PRESTACION DE SERVICIOS DE APOYO A LA GESTION PARA DESARROLLAR ACTIVIDADES RELACIONADAS CON EL PROYECTO DE FORTALECIMIENTO  Y APOYO AL FOMENTO DEL DESARROLLO DE APLICACIONES, SOFTWARE, CONTENIDOS DIGITALES, INDUSTRIA 4.0 Y MOBILIARIO INTELIGENTE PARA LA CIUDAD DE IBAGUÉ. (A1)</t>
  </si>
  <si>
    <t>TIC-45 PRESTACIÓN DE SERVICIOS PROFESIONALES PARA DESARROLLAR ACTIVIDADES RELACIONADAS CON EL PROYECTO DE FORTALECIMIENTO  Y APOYO AL FOMENTO DEL DESARROLLO DE APLICACIONES, SOFTWARE, CONTENIDOS DIGITALES, INDUSTRIA 4.0 Y MOBILIARIO INTELIGENTE PARA LA CIUDAD DE IBAGUÉ. (I3)</t>
  </si>
  <si>
    <t>:TIC-40 PRESTACIÓN DE SERVICIOS PROFESIONALES PARA FORTALECER LOS FINES Y METAS QUE SE ENCUENTRAN A CARGO DE LA SECRETARIA DE LAS TIC EN EL MARCO DEL PROYECTO DE FORTALECIMIENTO  Y APOYO AL FOMENTO DEL DESARROLLO DE APLICACIONES, SOFTWARE, CONTENIDOS DIGITALES, INDUSTRIA 4.0 Y MOBILIARIO INTELIGENTE PARA LA CIUDAD DE IBAGUÉ. (A2)</t>
  </si>
  <si>
    <t>2565-3000</t>
  </si>
  <si>
    <t>TIC-114 PRESTACION DE SERVICIOS PROFESIONALES PARA BRINDAR SOPORTE EN EL DESARROLLO, GESTIÓN Y SEGUIMIENTO DE LAS ACTIVIDADES REQUERIDAS EN EL MARCO DE LA EJECUCION DE LOS PROYECTOS QUE SE ADELANTAN POR PARTE DE LA SECRETARIA DE LAS TIC. (I-16)</t>
  </si>
  <si>
    <t>2827-3479-3483</t>
  </si>
  <si>
    <t>TIC-83 PRESTACIÓN DE SERVICIOS DE APOYO A LA GESTION PARA DESARROLLAR ACTIVIDADES EN EL MARCO DEL PROYECTO DE IMPLEMENTACIÓN PROGRAMAS INTEGRALES DE CONECTIVIDAD Y FORMACION TECNOLOGICA EN ZONAS RURALES Y URBANAS DE IBAGUÉ. (FUA-3)</t>
  </si>
  <si>
    <t>2826-3217</t>
  </si>
  <si>
    <t>TIC-80 PRESTACIÓN DE SERVICIOS PROFESIONALES PARA DESARROLLAR ACTIVIDADES EN EL MARCO DEL PROYECTO DE IMPLEMENTACIÓN PROGRAMAS INTEGRALES DE CONECTIVIDAD Y FORMACION TECNOLOGICA EN ZONAS RURALES Y URBANAS DE IBAGUÉ. (ADM-3)</t>
  </si>
  <si>
    <t>TIC-46 AUNAR ESFUERZOS TECNICOS, ADMINISTRATIVOS Y FINANCIEROS CON EL FIN DE CONTRIBUIR A IMPLEMENTAR ESTRATEGIAS DE APOYO, APROPIACIÓN Y FORTALECIMIENTO DE LA PARTICIPACIÓN CIUDADANA EN TECNOLOGÍA E INNOVACIÓN EN EL MARCO DE LA EJECUCION DE LOS PROYECTOS QUE SE ADELANTAN POR PARTE DE LA SECRETARIA DE LAS TIC</t>
  </si>
  <si>
    <t>3131-3484</t>
  </si>
  <si>
    <t>TIC-90 PRESTACION DE SERVICIOS PROFESIONALES PARA BRINDAR SOPORTE EN EL DESARROLLO, GESTIÓN Y SEGUIMIENTO DE LAS ACTIVIDADES REQUERIDAS EN EL MARCO DE LA EJECUCION DE LOS PROYECTOS QUE SE ADELANTAN POR PARTE DE LA SECRETARIA DE LAS TIC. (I8)</t>
  </si>
  <si>
    <t>TIC-52 PRESTACION DE SERVICIOS PROFESIONALES PARA BRINDAR SOPORTE EN EL DESARROLLO, GESTIÓN Y SEGUIMIENTO DE LAS ACTIVIDADES REQUERIDAS EN EL MARCO DE LA EJECUCION DE LOS PROYECTOS QUE SE ADELANTAN POR PARTE DE LA SECRETARIA DE LAS TIC. (AB3)</t>
  </si>
  <si>
    <t>Adquirir y/o mantener Software, Hardware y Licenciamiento para la operación de los CED</t>
  </si>
  <si>
    <t>No. Adquisiciones</t>
  </si>
  <si>
    <t>230103000-Personas capacitadas en tecnologías de la información y las comunicaciones</t>
  </si>
  <si>
    <t>PROGRAMA:  2302-Fomento del desarrollo de aplicaciones, software y contenidos para impulsar la apropiación de las tecnologías de la información y las comunicaciones (TIC)</t>
  </si>
  <si>
    <t>TIC-50 PRESTACION DE SERVICIOS PROFESIONALES PARA BRINDAR SOPORTE EN EL DESARROLLO, GESTIÓN Y SEGUIMIENTO DE LAS ACTIVIDADES REQUERIDAS EN EL MARCO DE LA EJECUCION DE LOS PROYECTOS QUE SE ADELANTAN POR PARTE DE LA SECRETARIA DE LAS TIC. (ADM2)</t>
  </si>
  <si>
    <t>NOMBRE  DEL PROYECTO POAI: OPTIMIZACION DEL MUNICIPIO DE IBAGUE COMO TERRITORIO INTELIGENTE MEDIANTE EVENTOS E INICIATIVAS DINAMIZADORAS PARA GENERAR VALOR PUBLICO IBAGUE</t>
  </si>
  <si>
    <t>TIC-119 PRESTACIÓN DE SERVICIOS PROFESIONALES PARA DESARROLLAR ACTIVIDADES RELACIONADAS CON EL PROYECTO DE OPTIMIZACIÓN DEL MUNICIPIO DE IBAGUÉ COMO TERRITORIO INTELIGENTE MEDIANTE EVENTOS E INICIATIVAS DINAMIZADORAS PARA GENERAR VALOR PÚBLICO IBAGUÉ. (I-19)</t>
  </si>
  <si>
    <t>TIC-94 PRESTACIÓN DE SERVICIOS PROFESIONALES PARA DESARROLLAR ACTIVIDADES RELACIONADAS CON EL PROYECTO DE OPTIMIZACIÓN DEL MUNICIPIO DE IBAGUÉ COMO TERRITORIO INTELIGENTE MEDIANTE EVENTOS E INICIATIVAS DINAMIZADORAS PARA GENERAR VALOR PÚBLICO IBAGUÉ. (I12)</t>
  </si>
  <si>
    <t xml:space="preserve">CODIGO PRESUPUESTAL:                                     RUBROS: 218320202009 </t>
  </si>
  <si>
    <t>Diseñar y/o Ejecutar acciones para la Planificación Estratégica del Gobierno Digital.</t>
  </si>
  <si>
    <t>No. Acciones</t>
  </si>
  <si>
    <t>Apoyar y/o fortalecer los procesos, proyectos o convocatorias en transformación digital o territorios inteligentes, integrando planes, programas y estrategias, en concordancia con los lineamientos normativos y requerimientos de la entidad.</t>
  </si>
  <si>
    <t>Mantener en operación planes estratégicos o seguimiento Transformación Digital o Ciudades o Territorios Inteligentes.</t>
  </si>
  <si>
    <t>No. Planes</t>
  </si>
  <si>
    <t>230208301-Documentos de lineamientos técnicos para impulsar el Gobierno Digital Elaborados</t>
  </si>
  <si>
    <t>TIC-70 PRESTACIÓN DE SERVICIOS PROFESIONALES PARA DESARROLLAR ACTIVIDADES RELACIONADAS CON EL PROYECTO DE OPTIMIZACIÓN DEL MUNICIPIO DE IBAGUÉ COMO TERRITORIO INTELIGENTE MEDIANTE EVENTOS E INICIATIVAS DINAMIZADORAS PARA GENERAR VALOR PÚBLICO IBAGUÉ. (I5)</t>
  </si>
  <si>
    <t>TIC-96 AUNAR ESFUERZOS TECNICOS, ADMINISTRATIVOS Y FINANCIEROS CON EL FIN DE CONTRIBUIR E IMPLEMENTAR ESTRATEGIAS DE APOYO, APROPIACIÓN Y FORTALECIMIENTO DE LA PARTICIPACIÓN CIUDADANA EN TECNOLOGÍA E INNOVACIÓN EN EL MARCO DEL PROYECTO DENOMINADO OPTIMIZACIÓN DEL MUNICIPIO DE IBAGUÉ COMO TERRITORIO INTELIGENTE MEDIANTE EVENTOS E INICIATIVAS DINAMIZADORAS PARA GENERAR VALOR PÚBLICO EN IBAGUÉ QUE SE ADELANTA POR PARTE DE LA SECRETARIA DE LAS TIC.</t>
  </si>
  <si>
    <t>2330-2897-3477-3478-3480-3481-3485-3496-3513</t>
  </si>
  <si>
    <t>TIC-117 PRESTACIÓN DE SERVICIOS PROFESIONALES PARA DESARROLLAR ACTIVIDADES RELACIONADAS CON EL PROYECTO DE OPTIMIZACIÓN DEL MUNICIPIO DE IBAGUÉ COMO TERRITORIO INTELIGENTE MEDIANTE EVENTOS E INICIATIVAS DINAMIZADORAS PARA GENERAR VALOR PÚBLICO IBAGUÉ. (I-17)</t>
  </si>
  <si>
    <t>3600-3131</t>
  </si>
  <si>
    <t>Coordinar y/o apoyar las actividades relacionadas con ciencia, tecnología e innovación mediante gestión de eventos, alianzas público-privadas y proyectos internos o externos.</t>
  </si>
  <si>
    <t>Diseñar y/o Ejecutar estrategias de eventos enfocados en Ciencia, Tecnología e Innovación</t>
  </si>
  <si>
    <t>No. Estrategias</t>
  </si>
  <si>
    <t>Realizar y/o Apoyar capacitaciones con enfoque en Ciencia, Tecnología e Innovación.</t>
  </si>
  <si>
    <t>No. Capacitaciones</t>
  </si>
  <si>
    <t>230205200-Eventos de difusión para generar competencias TIC realizados</t>
  </si>
  <si>
    <t>TIC-04 PRESTACIÓN DE SERVICIOS PROFESIONALES EN MATERIA DE SOPORTE Y DESARROLLO DE SOFTWARE EN EL MARCO DEL PROYECTO DE FORTALECIMIENTO DE LA INFRAESTRUCTURA TECNOLOGICA PARA EL USO Y APROPIACION DE LAS TIC EN LA ALCALDIA DE IBAGUE. (D4)</t>
  </si>
  <si>
    <t>TIC-03 PRESTACIÓN DE SERVICIOS PROFESIONALES EN MATERIA DE SOPORTE Y DESARROLLO DE SOFTWARE EN EL MARCO DEL PROYECTO DE FORTALECIMIENTO DE LA INFRAESTRUCTURA TECNOLOGICA PARA EL USO Y APROPIACION DE LAS TIC EN LA ALCALDIA DE IBAGUE. (D3)0</t>
  </si>
  <si>
    <t>1922</t>
  </si>
  <si>
    <t>TIC-54 PRESTACION DE SERVICIOS PROFESIONALES PARA BRINDAR SOPORTE EN EL DESARROLLO, GESTIÓN Y SEGUIMIENTO DE LAS ACTIVIDADES REQUERIDAS EN EL MARCO DE LA EJECUCION DE LOS PROYECTOS QUE SE ADELANTAN POR PARTE DE LA SECRETARIA DE LAS TIC. (I4)</t>
  </si>
  <si>
    <t>TIC-81 PRESTACIÓN DE SERVICIOS PROFESIONALES PARA DESARROLLAR ACTIVIDADES RELACIONADAS CON EL PROYECTO DE OPTIMIZACIÓN DEL MUNICIPIO DE IBAGUÉ COMO TERRITORIO INTELIGENTE MEDIANTE EVENTOS E INICIATIVAS DINAMIZADORAS PARA GENERAR VALOR PÚBLICO IBAGUÉ. (ADM-4)</t>
  </si>
  <si>
    <t>TIC-01 PRESTACIÓN DE SERVICIOS PROFESIONALES PARA DESARROLLAR ACTIVIDADES RELACIONADAS CON EL PROYECTO DE FORTALECIMIENTO DE LA INFRAESTRUCTURA TECNOLOGICA PARA EL USO Y APROPIACION DE LAS TIC EN LA ALCALDIA DE IBAGUE. (D1)</t>
  </si>
  <si>
    <t>TIC-71 PRESTACIÓN DE SERVICIOS PROFESIONALES PARA DESARROLLAR ACTIVIDADES RELACIONADAS CON EL PROYECTO DE OPTIMIZACIÓN DEL MUNICIPIO DE IBAGUÉ COMO TERRITORIO INTELIGENTE MEDIANTE EVENTOS E INICIATIVAS DINAMIZADORAS PARA GENERAR VALOR PÚBLICO IBAGUÉ. (I6)</t>
  </si>
  <si>
    <t>TIC-86 PRESTACIÓN DE SERVICIOS PROFESIONALES PARA DESARROLLAR ACTIVIDADES RELACIONADAS CON EL PROYECTO DE OPTIMIZACIÓN DEL MUNICIPIO DE IBAGUÉ COMO TERRITORIO INTELIGENTE MEDIANTE EVENTOS E INICIATIVAS DINAMIZADORAS PARA GENERAR VALOR PÚBLICO IBAGUÉ. (I8)</t>
  </si>
  <si>
    <t>230208603-Servicios de información para la implementacion de la estrategia de gobierno digital</t>
  </si>
  <si>
    <t>CODIGO BPPIM: 2020730010035   -  2024730010023</t>
  </si>
  <si>
    <t>TOTAL OBLIGACIONES 2024</t>
  </si>
  <si>
    <t>CODIGO BPPIM: 2020730010037  -  2024730010083</t>
  </si>
  <si>
    <t>CODIGO BPPIM: 2020730010036 - 2024730010027</t>
  </si>
  <si>
    <t>b</t>
  </si>
  <si>
    <t>PRESUPUESTO DEFINITIVO</t>
  </si>
  <si>
    <t>TOTAL OBLIGACIONES</t>
  </si>
  <si>
    <t>NOMBRE  DEL PROYECTO POAI: SERVICIO DE ACCESO A LAS TIC MEDIANTE IMPLEMENTACION DE UN CENTRO POTENCIA IBAGUE</t>
  </si>
  <si>
    <t>CODIGO BPPIM: 2024730010079</t>
  </si>
  <si>
    <t>CODIGO PRESUPUESTAL:                                     RUBROS: 218320202008</t>
  </si>
  <si>
    <t>Realizar Estudios de pre-inversión para la implementación de  un microcentro I.A  ó   Laboratorios de experiencia digital.</t>
  </si>
  <si>
    <t>Implementar  y/o elaborar estrategias para la puesta en marcha de un microcentro I.A  o Laboratorios de experiencia digital.</t>
  </si>
  <si>
    <t>Estrategia</t>
  </si>
  <si>
    <t>Realizar labores de supervisión y/o Interventoría técnica</t>
  </si>
  <si>
    <t>Supervisión</t>
  </si>
  <si>
    <t>Adquirir y / o mantener software o hardware para la operación de los Centro PotencIA</t>
  </si>
  <si>
    <t xml:space="preserve"> Realizar ejercicios de apropiación en TIC e innovación para la comunidad</t>
  </si>
  <si>
    <t>Realizar eventos de promoción de la oferta TIC</t>
  </si>
  <si>
    <t>Asegurar y o mantener la prestación del servicio de conectividad en el microcentro I.A  o  Laboratorios de experiencia digital.</t>
  </si>
  <si>
    <t>230102400-Centros de Acceso Comunitario en zonas urbanas y/o rurales y/o apartadas funcionando</t>
  </si>
  <si>
    <t>META DE RESULTADO  No. Gobierno digital – habilitador cultura y apropiación</t>
  </si>
  <si>
    <r>
      <rPr>
        <b/>
        <sz val="11"/>
        <rFont val="Arial"/>
        <family val="2"/>
      </rPr>
      <t>PROCESO:</t>
    </r>
    <r>
      <rPr>
        <sz val="11"/>
        <rFont val="Arial"/>
        <family val="2"/>
      </rPr>
      <t xml:space="preserve"> PLANEACION ESTRATEGICA Y TERRITORIAL</t>
    </r>
  </si>
  <si>
    <r>
      <t xml:space="preserve">Código: </t>
    </r>
    <r>
      <rPr>
        <sz val="11"/>
        <rFont val="Arial"/>
        <family val="2"/>
      </rPr>
      <t>FOR-08-PRO-PET-02</t>
    </r>
  </si>
  <si>
    <r>
      <t xml:space="preserve">Versión: </t>
    </r>
    <r>
      <rPr>
        <sz val="11"/>
        <rFont val="Arial"/>
        <family val="2"/>
      </rPr>
      <t>02</t>
    </r>
  </si>
  <si>
    <r>
      <rPr>
        <b/>
        <sz val="11"/>
        <rFont val="Arial"/>
        <family val="2"/>
      </rPr>
      <t>FORMATO:</t>
    </r>
    <r>
      <rPr>
        <sz val="11"/>
        <rFont val="Arial"/>
        <family val="2"/>
      </rPr>
      <t xml:space="preserve"> PLAN DE ACCION</t>
    </r>
  </si>
  <si>
    <r>
      <t xml:space="preserve">Fecha: </t>
    </r>
    <r>
      <rPr>
        <sz val="11"/>
        <rFont val="Arial"/>
        <family val="2"/>
      </rPr>
      <t>28/11/2024</t>
    </r>
  </si>
  <si>
    <r>
      <t xml:space="preserve">Página:  </t>
    </r>
    <r>
      <rPr>
        <sz val="11"/>
        <rFont val="Arial"/>
        <family val="2"/>
      </rPr>
      <t>1 de 1</t>
    </r>
  </si>
  <si>
    <r>
      <rPr>
        <b/>
        <sz val="11"/>
        <rFont val="Arial"/>
        <family val="2"/>
      </rPr>
      <t>Código MGA</t>
    </r>
    <r>
      <rPr>
        <sz val="11"/>
        <rFont val="Arial"/>
        <family val="2"/>
      </rPr>
      <t>: 390601600 - Actualizar y aprobar
la política de
Ciencia, Tecnología
e Innovación</t>
    </r>
  </si>
  <si>
    <r>
      <t xml:space="preserve">META DE RESULTADO  No.  </t>
    </r>
    <r>
      <rPr>
        <sz val="11"/>
        <rFont val="Arial"/>
        <family val="2"/>
      </rPr>
      <t>Índice de Ciencia, Tecnología e Innovación</t>
    </r>
  </si>
  <si>
    <r>
      <t xml:space="preserve">FISICO
</t>
    </r>
    <r>
      <rPr>
        <b/>
        <u/>
        <sz val="11"/>
        <rFont val="Arial"/>
        <family val="2"/>
      </rPr>
      <t xml:space="preserve">PROG  </t>
    </r>
    <r>
      <rPr>
        <b/>
        <sz val="11"/>
        <rFont val="Arial"/>
        <family val="2"/>
      </rPr>
      <t xml:space="preserve">
EJEC</t>
    </r>
  </si>
  <si>
    <r>
      <rPr>
        <b/>
        <sz val="11"/>
        <rFont val="Arial"/>
        <family val="2"/>
      </rPr>
      <t>FINANCIERO</t>
    </r>
    <r>
      <rPr>
        <b/>
        <u/>
        <sz val="11"/>
        <rFont val="Arial"/>
        <family val="2"/>
      </rPr>
      <t xml:space="preserve">
PROG  
OBLIGADO</t>
    </r>
  </si>
  <si>
    <r>
      <t>OBSERVACIONES: 
Actividad No. 6:</t>
    </r>
    <r>
      <rPr>
        <sz val="11"/>
        <rFont val="Arial"/>
        <family val="2"/>
      </rPr>
      <t xml:space="preserve"> Elaboración del Proyecto de Inversión con código BPIN 2024730010082 en aras de realizar la actualización del Documento de Política Pública de Ciencia, Tecnología e Innovación y TIC.
Mediante Acta de fecha 16, 17, y 18 de Julio de 2025 se realizó la presentación en la convocatoria de Alianza Caoba desarrollado por el Ministerio de las TIC y Universidad Javeriana con el objeto de brindar soluciones pertinentes para el desarrollo y la competitividad, mediante pruebas de concepto académico que contribuirá al avance y aplicación práctica de la ciencia de datos. 
El día 29/08/2024 Se realiza reunión con la Secretaría de Planeación, para identificar cómo desarrollar el Plan Estratégico del Actual documento de Política Pública y asociando las nuevas metas del Plan de Desarrollo 2024 - 2027
El día 30/08/2024 Se realiza reunión con la Secretaría de Planeación, donde se socializa el Manual de Formulación, Implementación y Evaluación de Políticas Públicas, con el ánimo de realizar la actualización a la Política Pública CTeI.</t>
    </r>
  </si>
  <si>
    <r>
      <rPr>
        <b/>
        <sz val="11"/>
        <rFont val="Arial"/>
        <family val="2"/>
      </rPr>
      <t>Código MGA</t>
    </r>
    <r>
      <rPr>
        <sz val="11"/>
        <rFont val="Arial"/>
        <family val="2"/>
      </rPr>
      <t>: 459900500 - Actualización y 
aprobación del plan
estratégico de
tecnologías de la
información (PETI)
2024-2027</t>
    </r>
  </si>
  <si>
    <r>
      <t xml:space="preserve">META DE RESULTADO  No.  </t>
    </r>
    <r>
      <rPr>
        <sz val="11"/>
        <rFont val="Arial"/>
        <family val="2"/>
      </rPr>
      <t>Aumentar el índice de gobierno digital en el habilitador de Arquitectura Empresarial</t>
    </r>
  </si>
  <si>
    <r>
      <rPr>
        <b/>
        <sz val="11"/>
        <rFont val="Arial"/>
        <family val="2"/>
      </rPr>
      <t>Código MGA</t>
    </r>
    <r>
      <rPr>
        <sz val="11"/>
        <rFont val="Arial"/>
        <family val="2"/>
      </rPr>
      <t>: 459902801 -Mantenimiento y
actualización funcional
de los módulos de la
plataforma PISAMI.</t>
    </r>
  </si>
  <si>
    <r>
      <rPr>
        <b/>
        <sz val="11"/>
        <rFont val="Arial"/>
        <family val="2"/>
      </rPr>
      <t>Código MGA</t>
    </r>
    <r>
      <rPr>
        <sz val="11"/>
        <rFont val="Arial"/>
        <family val="2"/>
      </rPr>
      <t>: 459902500 -Nuevos sistemas de
información o módulos
en PISAMI que
soporten los procesos
de la entidad</t>
    </r>
  </si>
  <si>
    <r>
      <t xml:space="preserve">OBSERVACIONES: 
</t>
    </r>
    <r>
      <rPr>
        <sz val="11"/>
        <rFont val="Arial"/>
        <family val="2"/>
      </rPr>
      <t>Actividad 1: Inventario de necesidades de desarrollo de software 
https://docs.google.com/spreadsheets/d/1-RTBJKb9kIh3z1Wm-0VSTenDpE7ZlzRz/edit?usp=drive_link&amp;ouid=103413971425830783689&amp;rtpof=true&amp;sd=true
Actividad 2: Desarrollo de estampillas, módulo administrativo de estratificación y plataforma aprende tic</t>
    </r>
  </si>
  <si>
    <r>
      <rPr>
        <b/>
        <sz val="11"/>
        <rFont val="Arial"/>
        <family val="2"/>
      </rPr>
      <t>Código MGA</t>
    </r>
    <r>
      <rPr>
        <sz val="11"/>
        <rFont val="Arial"/>
        <family val="2"/>
      </rPr>
      <t>: 459902802 -Capacitar en uso y
apropiación de las
tecnologías a
servidores públicos</t>
    </r>
  </si>
  <si>
    <r>
      <rPr>
        <b/>
        <sz val="11"/>
        <rFont val="Arial"/>
        <family val="2"/>
      </rPr>
      <t>Código MGA</t>
    </r>
    <r>
      <rPr>
        <sz val="11"/>
        <rFont val="Arial"/>
        <family val="2"/>
      </rPr>
      <t>: 459900700 -Actualización de la
infraestructura
tecnológica (software,
hardware y redes de
comunicación)</t>
    </r>
  </si>
  <si>
    <r>
      <rPr>
        <b/>
        <sz val="11"/>
        <rFont val="Arial"/>
        <family val="2"/>
      </rPr>
      <t>Código MGA</t>
    </r>
    <r>
      <rPr>
        <sz val="11"/>
        <rFont val="Arial"/>
        <family val="2"/>
      </rPr>
      <t>: 459902502 -Brindar soporte técnico
de hardware y redes
de comunicación a los
usuarios de la
Administración Central
comunicación)</t>
    </r>
  </si>
  <si>
    <r>
      <rPr>
        <b/>
        <sz val="11"/>
        <rFont val="Arial"/>
        <family val="2"/>
      </rPr>
      <t>Código MGA</t>
    </r>
    <r>
      <rPr>
        <sz val="11"/>
        <rFont val="Arial"/>
        <family val="2"/>
      </rPr>
      <t>: 459902503 -Brindar soporte técnico
de software a los
usuarios de la
Administración Central</t>
    </r>
  </si>
  <si>
    <r>
      <rPr>
        <b/>
        <sz val="11"/>
        <rFont val="Arial"/>
        <family val="2"/>
      </rPr>
      <t>Código MGA</t>
    </r>
    <r>
      <rPr>
        <sz val="11"/>
        <rFont val="Arial"/>
        <family val="2"/>
      </rPr>
      <t>: 459902300 -Mantener y fortalecer
el sistema de gestión
de seguridad y la
información ISO 27001</t>
    </r>
  </si>
  <si>
    <r>
      <rPr>
        <b/>
        <sz val="11"/>
        <rFont val="Arial"/>
        <family val="2"/>
      </rPr>
      <t>Código MGA</t>
    </r>
    <r>
      <rPr>
        <sz val="11"/>
        <rFont val="Arial"/>
        <family val="2"/>
      </rPr>
      <t>: 230107903-Usuarios conectados al Servicio de acceso zonas digitales (WIFI) - Servicio de acceso zonas digitales
Proporcionar puntos de conectividad en la zona rural y urbana, para la apropiación y uso de las herramientas tecnológicas, generando oportunidades de Ibagué para el
mundo, que permita a niñas, niños, jóvenes y a toda la ciudadanía a estar conectados, fomentando el desarrollo social, cultural, económico, educativo, para crear sentido de pertenencia y uso adecuado de las herramientas tecnológicas y energías renovables.</t>
    </r>
  </si>
  <si>
    <r>
      <t xml:space="preserve">META DE RESULTADO  </t>
    </r>
    <r>
      <rPr>
        <sz val="11"/>
        <rFont val="Arial"/>
        <family val="2"/>
      </rPr>
      <t>No. Gobierno digital – habilitador cultura y apropiación</t>
    </r>
  </si>
  <si>
    <r>
      <rPr>
        <b/>
        <sz val="11"/>
        <rFont val="Arial"/>
        <family val="2"/>
      </rPr>
      <t>Código MGA</t>
    </r>
    <r>
      <rPr>
        <sz val="11"/>
        <rFont val="Arial"/>
        <family val="2"/>
      </rPr>
      <t>: 230103000-Capacitar en programación, desarrollo de software y promover el uso apropiación de las técnologías de la información y las comunicaciones (ferias, talleres, foros, etc) para la comunidad y empresarios
2301030 - Servicio de educación informal en tecnologías de la información y las comunicaciones
Impulsar la capacitación en programación y desarrollo de software, así como las capacidades digitales para la formación integral, alfabetización y apropiación de tecnologías de las comunicaciones y formación TIC, que permitan a la comunidad ibaguereña, rural y urbana el acceso a la formación tecnológica y oportunidades laborales en el sector de Ibagué para el mundo, mediante el uso de los Centros de Experiencia Digital e Inteligencia Artificial.</t>
    </r>
  </si>
  <si>
    <r>
      <t xml:space="preserve">META DE RESULTADO  No.  </t>
    </r>
    <r>
      <rPr>
        <sz val="11"/>
        <rFont val="Arial"/>
        <family val="2"/>
      </rPr>
      <t>Gobierno digital – habilitador cultura y apropiación</t>
    </r>
  </si>
  <si>
    <r>
      <t xml:space="preserve">OBSERVACIONES: 
Actividad No. 1: </t>
    </r>
    <r>
      <rPr>
        <sz val="11"/>
        <rFont val="Arial"/>
        <family val="2"/>
      </rPr>
      <t>La Secretaría de las TIC ha identificado acceso comunitario a Internet en las zonas rurales y apartadas suministradas por el Ministerio de TIC de forma gratuita hasta 24 horas al día, los 7 días de la semana, y de manera ininterrumpida al menos hasta el año 2032. https://mintic.gov.co/micrositios/centros_digitales/768/w3-channel.html. 
La Secretaría de las TIC, ha impulsado el proyecto del Ministerio de las TIC denominado: “Comunidades de Conectividad”, donde se realiza el estudio de suelo y así poder llevar internet a las zonas rurales más lejanas que no cuentan con el servicio de internet, se realizan visitas en el corregimiento San Bernardo, Veredas el Ecuador, Yatay, Peñaranda, San Cayetano parte baja, Santa Bárbara. 
https://ibague.gov.co/portal/seccion/noticias/index.php?idnt=18466
https://ibague.gov.co/portal/seccion/noticias/index.php?idnt=18452
https://ibague.gov.co/portal/seccion/noticias/index.php?idnt=16740 
Resumen de Conectados Bibliotecas: 320;  Centros Digitales MinTIC: 91559; Zonas Conectividad Alcaldía: 81597</t>
    </r>
    <r>
      <rPr>
        <b/>
        <sz val="11"/>
        <rFont val="Arial"/>
        <family val="2"/>
      </rPr>
      <t xml:space="preserve">
Actividad No. 2:</t>
    </r>
    <r>
      <rPr>
        <sz val="11"/>
        <rFont val="Arial"/>
        <family val="2"/>
      </rPr>
      <t xml:space="preserve"> Evento 19/07/2024 Gabinete al parque donde se brinda la Oferta Instutcional TIC con impacto de 140 personas, las planillas de asistencia reposan en las carpetas de Gestión Documental de la Secretaría de las TIC
Evento 3/08/2024 Gabinete a la montaña donde se brinda Oferta Institucinal TIC con impacto de 50 personas, las planillas de asistencia reposan en las carpetas de Gestión Documental de la Secretaría de las TIC
Acompañamiento para el estudio de suelo y necesidad en concordancia al Proyecto del Ministerio de las TIC de Comunidades de Conectividad, realizando visitas en el corregimiento de San Bernardo, Veredas El Ecuador, Yatay, Peñaranda, San Cayetano, Santa Bárbara, El Tambo, Santa Rita, Honduras, la Esmeralda, la información reposan en las carpetas de Gestión Documental de la Secretaría de las TIC</t>
    </r>
    <r>
      <rPr>
        <b/>
        <sz val="11"/>
        <rFont val="Arial"/>
        <family val="2"/>
      </rPr>
      <t xml:space="preserve">
Actividad No. 3:</t>
    </r>
    <r>
      <rPr>
        <sz val="11"/>
        <rFont val="Arial"/>
        <family val="2"/>
      </rPr>
      <t xml:space="preserve"> Contrato No. 2096 de fecha 29/08/2024
Con el fin de preservar en óptimas condiciones los mobiliarios urbanos sostenibles, la Alcaldía de Ibagué adjudicó el proceso de mínima cuantía AI-MC-032-2024, a través del cual, se busca adelantar el mantenimiento de los cuatro árboles solares que se tienen en la ciudad. https://ibague.gov.co/portal/seccion/noticias/index.php?idnt=17943 </t>
    </r>
    <r>
      <rPr>
        <b/>
        <sz val="11"/>
        <rFont val="Arial"/>
        <family val="2"/>
      </rPr>
      <t xml:space="preserve">
Actividad No. 4:</t>
    </r>
    <r>
      <rPr>
        <sz val="11"/>
        <rFont val="Arial"/>
        <family val="2"/>
      </rPr>
      <t xml:space="preserve">  Trámites contractuales de mínima cuantía de árboles solares.</t>
    </r>
    <r>
      <rPr>
        <b/>
        <sz val="11"/>
        <rFont val="Arial"/>
        <family val="2"/>
      </rPr>
      <t xml:space="preserve">
</t>
    </r>
    <r>
      <rPr>
        <sz val="11"/>
        <rFont val="Arial"/>
        <family val="2"/>
      </rPr>
      <t>Trámites contractuales proceso selección para servicio de internet WiFi para el municipio de Ibagué.</t>
    </r>
  </si>
  <si>
    <r>
      <t xml:space="preserve">OBSERVACIONES: 
Actividad No. 1: </t>
    </r>
    <r>
      <rPr>
        <sz val="11"/>
        <rFont val="Arial"/>
        <family val="2"/>
      </rPr>
      <t>El día 19 de Febrero de 2024 se realizó una Oferta Institucional en la Institución Educativa Simón Bolívar, quienes han participado en capacitaciones realizadas en el VIVELAB durante los meses de febrero y marzo. Como evidencia se tiene las planillas de asistencia externa, las cuales reposan en el archivo de gestión documental de la Secretaría de las TIC. 12/08/2024 Socialización de la oferta institucional para realizar cronograma de Cursos Flash en la Institución Educativa Guillermo Angulo Ruiz, Biblioteca Ismael Perdomo, Institución Educativa Exalumnas de la Presentación.</t>
    </r>
    <r>
      <rPr>
        <b/>
        <sz val="11"/>
        <rFont val="Arial"/>
        <family val="2"/>
      </rPr>
      <t xml:space="preserve">
Actividad No. 2:</t>
    </r>
    <r>
      <rPr>
        <sz val="11"/>
        <rFont val="Arial"/>
        <family val="2"/>
      </rPr>
      <t xml:space="preserve">  Se desarrolla el programa Zasca Reindustrialización, donde se lleva a cabo capacitaciones a empresarios o emprendedores https://ibague.gov.co/portal/seccion/noticias/index.php?idnt=17491 https://www.facebook.com/100064849593996/posts/890083599829952/?rdid=35JFwQAcaQ3sa5up 
Capacitación en Marketing Digital con impacto de cerca de 230 emprendedores https://ibague.gov.co/portal/seccion/noticias/index.php?idnt=17678
Durante la Vigencia 2024 Se han capacitado a más de 4.639 ibaguereños en nuestros Centros de Experiencia Digital (CED), donde ofrecemos formaciones gratuitas y presenciales en temas como alfabetización digital, Excel básico, mantenimiento de computadores y marketing digital, entre otros los Centros de Experiencia Digital – CED están ubicados en el Centro, Clarita Botero, San Pedro Alejandrino, Las Ferias, Picaleña y Jordán 8va etapa.
https://ibague.gov.co/portal/seccion/noticias/index.php?idnt=18176
</t>
    </r>
    <r>
      <rPr>
        <b/>
        <sz val="11"/>
        <rFont val="Arial"/>
        <family val="2"/>
      </rPr>
      <t>Actividad No. 3:</t>
    </r>
    <r>
      <rPr>
        <sz val="11"/>
        <rFont val="Arial"/>
        <family val="2"/>
      </rPr>
      <t xml:space="preserve"> Se realiza el ejercicio de apropiación llamado MUJERES TIC, el cual es un programa del ministerio de las TIC donde hubo espacios de aprendizaje para las mujeres de nuestra comunidad, donde 1.500 de ellas fueron graduadas en temas como:  Herramientas digitales para la empleabilidad, Crece con Emprendimiento Digital: Mujeres al Frente, Innovación y el crecimiento empresarial, Design Thinking y TIC para mujeres, Mujeres líderes de la Transformación Digital y Mujeres creadoras de contenido digital https://ibague.gov.co/portal/seccion/noticias/index.php?idnt=18096#gsc.tab=0
Taller gratuito en liderazgo y habilidades comunicativas con más de 50 emprendedores locales https://ibague.gov.co/portal/seccion/noticias/index.php?idnt=17132#gsc.tab=0
Se han realizado diferentes estrategias para el cumplimiento de la meta de capacitaciones entre las cuales tenemos: CIBERPAZ, el cual es un programa del gobierno nacional y con el cual la alcaldía de Ibagué busca impulsar espacios de seguridad, aprendizaje digital y apropiación TIC para niños, niñas, jóvenes y comunidad en general, en diferentes instituciones educativas y espacio brindados. A corte de diciembre, son cerca de 17.288 personas beneficiadas en la ciudad. https://ibague.gov.co/portal/seccion/noticias/index.php?idnt=18137#gsc.tab=0 
</t>
    </r>
    <r>
      <rPr>
        <b/>
        <sz val="11"/>
        <rFont val="Arial"/>
        <family val="2"/>
      </rPr>
      <t xml:space="preserve">Actividad No. 5: </t>
    </r>
    <r>
      <rPr>
        <sz val="11"/>
        <rFont val="Arial"/>
        <family val="2"/>
      </rPr>
      <t>Se adelantan trámites administrativos con la evaluación de los procesos contractuales de la secretaría con la cámara de comercio para el Programa de Zasca Reindustrialización y los demás pertinentes a la operación de los Centros de Experiencia Digital.</t>
    </r>
  </si>
  <si>
    <r>
      <t>OBSERVACIONES: 
Actividad No. 1:</t>
    </r>
    <r>
      <rPr>
        <sz val="11"/>
        <rFont val="Arial"/>
        <family val="2"/>
      </rPr>
      <t xml:space="preserve"> El día 27/06/2024 Asistencia a la reunión con el Ministerio de las TIC con el objeto de  comprender el uso de datos abierto y el aprovechamiento de los mismos.
El día 12/07/2024 Asistencia a la reunión con el Ministerio de las TIC con el objeto de  comprender la apropiación y uso de datos abiertos para desarrollos municipales
Se da tramite al memorando 2024-001549 y al ticket 15531 donde la dirección de rentas solicita ajusta o modificar el formulario de autoliquidación de Industria y comercio de cara al contribuyente en el portal, para dar aplicación al artículo 50 del acuerdo 015/2021. Se realiza el desarrollo solicitado en atención al memorando del asunto, posterior de las pruebas con la dirección de rentas se realiza el despliegue a producción, mediante ticket 15532 y 15533 del 27 de febrero de 2024.
Se da tramite a lo solicitado en el ticket 15318, donde requieren modificar el informe del RIT entregado a los contribuyentes, para que solamente salgan los Activos y cancelados.
En atención al memorando 2024-011475, donde la dirección de rentas solicita de manera urgente realizar desarrollo para realizar factura manual del impuesto de Plusvalía. La factura de Plusvalía queda con historial, es decir se realiza una factura inicial a la cual me va ir generando nuevas facturas que se debitaran de la principal a medida que el contribuyente cumpla con los acuerdos de obra a los cuales llego con el municipio. Se realiza el despliegue a producción mediante el ticket 15660 del 21 de marzo de 2024, una vez realizada y aprobadas las pruebas con las funcionarias antes mencionadas. 
El día 11 de Septiembre de 2024 con el asesor del Ministerio de las TIC, Leonardo Murillo se inicia el proceso de Asesoría de Arquitectura Empresarial aplicando la resolución No. 1978 de 2023. Desde esa fecha se define un acompañamiento donde se explica el instrumento de evaluación del nivel de madurez del Marco de Referencia de Arquitectura Empresarial, aplicado en la Alcaldía de Ibagué. El instrumento fue entregado ante el ministerio mediante un reto de Máxima Velocidad el día 08/11/2024, el cual adquirió 714 puntos. El siguiente texto son las observaciones por parte del Ministerio "</t>
    </r>
    <r>
      <rPr>
        <b/>
        <sz val="11"/>
        <rFont val="Arial"/>
        <family val="2"/>
      </rPr>
      <t>1.</t>
    </r>
    <r>
      <rPr>
        <sz val="11"/>
        <rFont val="Arial"/>
        <family val="2"/>
      </rPr>
      <t xml:space="preserve"> Evaluación de nivel de madurez de Arquitectura Empresarial - Versión 3. Se identifica que la entidad ha apropiado el instrumento. Hay espacios en blanco, se recomienda completar diligenciando “No se tiene”, “En revisión”, “Pendiente por validar”. Se encuentran diligenciados 593 campos de los 598 que contiene el instrumento Calificación:198/200. </t>
    </r>
    <r>
      <rPr>
        <b/>
        <sz val="11"/>
        <rFont val="Arial"/>
        <family val="2"/>
      </rPr>
      <t>2.</t>
    </r>
    <r>
      <rPr>
        <sz val="11"/>
        <rFont val="Arial"/>
        <family val="2"/>
      </rPr>
      <t xml:space="preserve"> Plan de acción resultado de aplicar el instrumento de evaluación de nivel de madurez - MRAE V3 Se identifica la apropiación del instrumento por medio del diligenciamiento y personalización de los gráficos identificados en el instrumento de nivel de madurez, excelente trabajo. Se identifica plan de trabajo se identifican las conclusiones Calificación:200/200. </t>
    </r>
    <r>
      <rPr>
        <b/>
        <sz val="11"/>
        <rFont val="Arial"/>
        <family val="2"/>
      </rPr>
      <t>3.</t>
    </r>
    <r>
      <rPr>
        <sz val="11"/>
        <rFont val="Arial"/>
        <family val="2"/>
      </rPr>
      <t xml:space="preserve"> Catálogo se sistemas de información Se identifica que la entidad ya tiene apropiado el uso del instrumento. Hay espacios en blanco, se recomienda completar diligenciando “No se tiene”, “En revisión”, “Pendiente por validar”, “No aplica”. Se encuentran diligenciados 1041 campos de los 1700 Calificación:141/150. </t>
    </r>
    <r>
      <rPr>
        <b/>
        <sz val="11"/>
        <rFont val="Arial"/>
        <family val="2"/>
      </rPr>
      <t>4.</t>
    </r>
    <r>
      <rPr>
        <sz val="11"/>
        <rFont val="Arial"/>
        <family val="2"/>
      </rPr>
      <t xml:space="preserve"> Catálogo de infraestructura No hay archivo Calificación:0/150 
</t>
    </r>
    <r>
      <rPr>
        <b/>
        <sz val="11"/>
        <rFont val="Arial"/>
        <family val="2"/>
      </rPr>
      <t>5.</t>
    </r>
    <r>
      <rPr>
        <sz val="11"/>
        <rFont val="Arial"/>
        <family val="2"/>
      </rPr>
      <t xml:space="preserve"> Catálogo de servicios tecnológicos Está perfecto, cumple con lo requerido Calificación:100/100. </t>
    </r>
    <r>
      <rPr>
        <b/>
        <sz val="11"/>
        <rFont val="Arial"/>
        <family val="2"/>
      </rPr>
      <t>6.</t>
    </r>
    <r>
      <rPr>
        <sz val="11"/>
        <rFont val="Arial"/>
        <family val="2"/>
      </rPr>
      <t xml:space="preserve"> Lecciones aprendidas Se identifican 3 de 8 lecciones aprendidas Las lecciones descritas cumplen con lo requerido Calificación:75/200 Calificación total: 714/1000". Conforme lo anterior, la documentación presentada en el reto de Máxima Velocidad, es la siguiente.
recurso_4 (Nivel de madurez) Consolidacion evaluacion.xlsx
Propuesta de plan de acción del nivel de madurez.docx
catalogo Sistemas de informacion.pdf
Catálogo de Infraestructura
Portafolio de Servicios.xlsx
Lecciones aprendidas.docx
</t>
    </r>
    <r>
      <rPr>
        <b/>
        <sz val="11"/>
        <rFont val="Arial"/>
        <family val="2"/>
      </rPr>
      <t>Actividad No. 2:</t>
    </r>
    <r>
      <rPr>
        <sz val="11"/>
        <rFont val="Arial"/>
        <family val="2"/>
      </rPr>
      <t xml:space="preserve"> Se realiza presentación del Proyecto "mobiliarios urbanos sostenibles con énfasis en el uso e integración de las TIC" a la convocatoria Smart City Innovator Awards 2024, la cual fue premiada con el galardón a ‘Ciudad Vanguardista’, a Alcaldía recibió por parte Esri Colombia y CINTEL, un incentivo de 50 horas de consultoría técnica, para el desarrollo de más proyectos inteligentes y que permitan una trasformación de la región a través de las TIC ; https://ibague.gov.co/portal/seccion/noticias/index.php?idnt=17992#gsc.tab=0</t>
    </r>
  </si>
  <si>
    <r>
      <t xml:space="preserve">OBSERVACIONES: 
Actividad No. 1: </t>
    </r>
    <r>
      <rPr>
        <sz val="11"/>
        <rFont val="Arial"/>
        <family val="2"/>
      </rPr>
      <t xml:space="preserve">Desarrollo de estrategia de comunicación y difusión de la oferta institucional de la Secretaría de las TIC, logrando un impacto en la comunidad y garantizando la prestación de servicios tecnológicos.
Se realiza eventos de difusión “Mujeres TIC para el Cambio” con el objeto de generar competencias TIC https://www.ibague.gov.co/portal/seccion/noticias/index.php?idnt=18048#gsc.tab=0; https://www.ibague.gov.co/portal/seccion/noticias/index.php?idnt=18096#gsc.tab=0 
El proyecto de acuerdo 028 de 2024, por medio del cual, se institucionaliza un evento anual de ciencia, tecnología, innovación y TIC, es una estrategia para desarrollar en una semana en cualquier fecha del año. 
https://ibague.gov.co/portal/seccion/noticias/index.php?idnt=18194#gsc.tab=0
Graduación en Ibagué a más de mil ciudadanas que participaron y culminaron todos los ciclos y requerimientos, del programa conjunto ‘Mujeres TIC para el cambio’, enfocado en empoderamiento, liderazgo y emprendimiento digital.
https://ibague.gov.co/portal/seccion/noticias/index.php?idnt=18440#gsc.tab=0 
https://ibague.gov.co/portal/seccion/noticias/index.php?idnt=18418 
Apoyo y acompañamiento para promover el uso y apropiación masivo de las TIC mediante taller de CIBERPAZ, oferta institucional del Ministerio de las TIC, con el cuál se realizó la alianza entre entidades públicas.
Apoyo y acompañamiento con la alianza público - privada, establecida entre la Gobernación del Tolima, Gremios Económicos del Sector TIC para llevar a cabo el evento FESTECH, evento desarrollado del 13 al 15 de noviembre de 2024. https://ibague.gov.co/portal/seccion/noticias/index.php?idnt=18596#gsc.tab=0 
Apoyo en la aplicación de pruebas en las Instituciones Educativas para el desarrollo de la estrategia Programadores del futuro.
https://ibague.gov.co/portal/seccion/noticias/index.php?idnt=18822#gsc.tab=0
</t>
    </r>
    <r>
      <rPr>
        <b/>
        <sz val="11"/>
        <rFont val="Arial"/>
        <family val="2"/>
      </rPr>
      <t>Actividad No. 2:</t>
    </r>
    <r>
      <rPr>
        <sz val="11"/>
        <rFont val="Arial"/>
        <family val="2"/>
      </rPr>
      <t xml:space="preserve"> Desde la Secretaría de las TIC se desarrolló el evento de Festech 2024 donde duro 3 días que fueron 13, 14 y 15 de noviembre de 2024 impactando más de 3000 personas, y se brindó apoyo en el evento de grado de Mujeres TIC en conjunto con el Ministerio de las TIC
https://ibague.gov.co/portal/seccion/noticias/index.php?idnt=18392
https://ibague.gov.co/portal/seccion/noticias/index.php?idnt=18556
https://ibague.gov.co/portal/seccion/noticias/index.php?idnt=18596
https://ibague.gov.co/portal/seccion/noticias/index.php?idnt=18604
https://ibague.gov.co/portal/seccion/noticias/index.php?idnt=18623
</t>
    </r>
    <r>
      <rPr>
        <b/>
        <sz val="11"/>
        <rFont val="Arial"/>
        <family val="2"/>
      </rPr>
      <t xml:space="preserve">Actividad 3: </t>
    </r>
    <r>
      <rPr>
        <sz val="11"/>
        <rFont val="Arial"/>
        <family val="2"/>
      </rPr>
      <t xml:space="preserve">En el festival Festech, durante los días 13, 14 y 15 de noviembre de 2024 evento desarrollado en el Centro de Convenciones Alfonso López Pumarejo, se tuvieron conferencias magistrales, conversatorios sobre ciudades inteligentes, capacitaciones gratuitas, talleres interactivos, concursos de robótica, ferias tecnológicas, ruedas de negocios, zona gamer, entre otras actividades. 
https://drive.google.com/drive/folders/1wiFu3Hey83ZQiLrFngSmVDxYeSsLOESM?usp=sharing 
Apoyo y acompañamiento para promover el uso y apropiación masivo de las TIC mediante taller de CIBERPAZ impactando a 17288 estudiantes.
https://ibague.gov.co/portal/seccion/noticias/index.php?idnt=18137#gsc.tab=0
Apoyo y acompañamiento para promover el uso y apropiación masivo de las TIC mediante el programa de Mujeres TIC para el cambio’, enfocado en empoderamiento, liderazgo y emprendimiento digital, impactando a 1000 mujeres del municipio de Ibagué.
https://ibague.gov.co/portal/seccion/noticias/index.php?idnt=18440#gsc.tab=0 </t>
    </r>
  </si>
  <si>
    <r>
      <rPr>
        <b/>
        <sz val="11"/>
        <rFont val="Arial"/>
        <family val="2"/>
      </rPr>
      <t>Código MGA</t>
    </r>
    <r>
      <rPr>
        <sz val="11"/>
        <rFont val="Arial"/>
        <family val="2"/>
      </rPr>
      <t>: 230208301-Diseño e Implementación iniciativas dinamizadoras (Plan de Transformación Digital y Modelo Ciudades y Territorios Inteligentes) en cumplimiento de la Política de Gobierno digital</t>
    </r>
  </si>
  <si>
    <r>
      <t xml:space="preserve">META DE RESULTADO  No.  </t>
    </r>
    <r>
      <rPr>
        <sz val="11"/>
        <rFont val="Arial"/>
        <family val="2"/>
      </rPr>
      <t>IGobierno digital – innovación pública digital</t>
    </r>
  </si>
  <si>
    <r>
      <rPr>
        <b/>
        <sz val="11"/>
        <rFont val="Arial"/>
        <family val="2"/>
      </rPr>
      <t>Código MGA</t>
    </r>
    <r>
      <rPr>
        <sz val="11"/>
        <rFont val="Arial"/>
        <family val="2"/>
      </rPr>
      <t>: 230205200-Eventos para
empoderar a la
sociedad en la toma
de decisiones sobre
Ciencia, Tecnología
e Innovación</t>
    </r>
  </si>
  <si>
    <r>
      <t xml:space="preserve">META DE RESULTADO  No.  </t>
    </r>
    <r>
      <rPr>
        <sz val="11"/>
        <rFont val="Arial"/>
        <family val="2"/>
      </rPr>
      <t>Gobierno digital -Estrategia de ciudades y territorios inteligentes</t>
    </r>
  </si>
  <si>
    <r>
      <rPr>
        <b/>
        <sz val="11"/>
        <rFont val="Arial"/>
        <family val="2"/>
      </rPr>
      <t>Código MGA</t>
    </r>
    <r>
      <rPr>
        <sz val="11"/>
        <rFont val="Arial"/>
        <family val="2"/>
      </rPr>
      <t>: 230208603-Tramites y servicios
racionalizados por
medios
tecnológicos</t>
    </r>
  </si>
  <si>
    <r>
      <t xml:space="preserve">META DE RESULTADO  No.  </t>
    </r>
    <r>
      <rPr>
        <sz val="11"/>
        <rFont val="Arial"/>
        <family val="2"/>
      </rPr>
      <t>Gobierno Digital - habilitador de Servicios Ciudadano Digitales</t>
    </r>
  </si>
  <si>
    <r>
      <t xml:space="preserve">OBSERVACIONES: 
ACTIVIDAD 1: </t>
    </r>
    <r>
      <rPr>
        <sz val="11"/>
        <rFont val="Arial"/>
        <family val="2"/>
      </rPr>
      <t>Implementación de los siguientes trámites y/o servicios</t>
    </r>
    <r>
      <rPr>
        <b/>
        <sz val="11"/>
        <rFont val="Arial"/>
        <family val="2"/>
      </rPr>
      <t xml:space="preserve">
</t>
    </r>
    <r>
      <rPr>
        <sz val="11"/>
        <rFont val="Arial"/>
        <family val="2"/>
      </rPr>
      <t xml:space="preserve">ESTAMPILLAS: Trámite pago del impuesto de ESTAMPILLAS por parte de los agentes retenedores de Reteica https://pisamiv2.ibague.gov.co/estampillas/seleccion 
Requerimiento 2024-010801 de fecha 15/03/2024: Se solicitó por parte de la dirección de Rentas perteneciente a la secretaria de Hacienda, el desarrollo del formulario para la captura de Información relacionada con la presentación y posterior
pago del impuesto de estampillas por parte de los agentes retenedores de Reteica. Formulario para la captura de los datos de los agentes retenedores que deban reportar la retención del impuesto de Estampillas al municipio
MODULO ADMINISTRACIÓN ESTRATIFICACIÓN: La Secretaría de las TIC invierte recursos para en optimizar la eficiencia tecnológica, mejorando los trámites, servicios, procedimientos administrativos y sistemas de información que soportan los procesos de la entidad, por tal motivo se habilita el módulo de administración del certificado de estratificación realizando los siguientes ajustes.
-	Verificación de Estratificación: Se agregaron los filtros de búsqueda necesarios (ficha catastral y número de certificado adicionales) para realizar la consulta de verificación.
-	Generación de Certificado en Estratificación Individual: Se completó y verificó la funcionalidad que permite la correcta generación y descarga del certificado.
-	Actualización de Dirección POT: La dirección POT se guarda en el histórico de direcciones correctamente y se etiqueta como proveniente de DIANU al actualizarse en la ventana de ficha de direcciones.
-	Visualización de Observaciones en Estratificación: Las observaciones digitadas en el campo correspondiente ahora se reflejan correctamente en la sección de búsqueda de predios.
-	Alineación en el Histórico de Certificados: Se alinea la información en la tabla de estratificación de manera que las filas concuerdan con los títulos. Se validó la existencia de la columna 'origen' y, en caso contrario, se eliminó. Las observaciones ahora se visualizan correctamente sin estar en la columna de dirección.
-	Ajustes en Certificados PDF: Se modificaron los textos de los certificados generados desde el histórico, cambiando “dirección catastral IGAC” por “dirección catastral” y eliminando la visualización de las observaciones.
-	Renombrado de Etiquetas en Formulario de Estratificación: Se cambiaron los nombres de las etiquetas en el formulario, reemplazando ‘Dirección POT’ por ‘dirección oficial’, ‘Dirección IGAC’ por ‘dirección catastral’, ‘Barrio POT’ por ‘barrio oficial’, y ‘barrio’ por ‘barrio catastral’.
-	Actualización del Trámite de Estratificación Público: Se eliminó la visualización de teléfonos y se actualizó la dirección al realizar la consulta por ficha catastral en la URL designada.
-	Formulario de Ficha: Ahora la búsqueda por defecto utiliza la ficha nacional, optimizando el acceso a la información relevante.
-	Trámite de Verificación: La consulta se actualizó para priorizar el uso de la ficha nacional. 
-	Trámite de Estratificación Público: Se ajustó el sistema para realizar las consultas con base en la ficha nacional como estándar.
-	Formularios estratificación: Se ajusta la consulta por realizar búsquedas tanto por ficha nacional como por ficha catastral
-	Se implementó un informe dentro del módulo de Informes Generales que permite descargar la información relacionada con los predios estratificados. Este informe incluye la funcionalidad de selección de fecha inicial y fecha final, lo que permite generar reportes específicos según el rango de tiempo indicado. El informe presenta los siguientes datos:
• Totales de predios estratificados.
• Listado detallado de los predios que fueron procesados durante el período seleccionado.
SERVICIO DE CAPACITACIONES VIRTUALES: https://ibagueaprendetic.ibague.gov.co/login/index.php Es una plataforma orientada al autoconocimiento por parte de los ciudadanos, en aras de impulsar el uso y apropiación de las TIC, los ciudadanos puede Auto-registrar y gestionar los cursos virtuales obteniendo al final del curso un certificado de estudio.
</t>
    </r>
    <r>
      <rPr>
        <b/>
        <sz val="11"/>
        <rFont val="Arial"/>
        <family val="2"/>
      </rPr>
      <t>Actividad 2:</t>
    </r>
    <r>
      <rPr>
        <sz val="11"/>
        <rFont val="Arial"/>
        <family val="2"/>
      </rPr>
      <t xml:space="preserve"> Evaluar el desempeño de los trámites o servicios publicados en el portal ibague.gov.co, así mismo la verificación de la eficiencia en la resolución de trámites y desempeño por dependencia, con el fin de identificar áreas de mejora, optimizar procesos administrativos y promover la digitalización para aumentar la eficiencia y la satisfacción ciudadana.   Al revisar la página web oficial de la Alcaldía, específicamente en la sección "Consultar trámites y servicios", se analizó el tipo y funcionamiento de los botones e encabezados disponibles. En cuanto a los trámites, se clasificaron según su modalidad (línea o presencial), y se identificaron todas las dependencias responsables, incluyendo secretarías y direcciones.</t>
    </r>
  </si>
  <si>
    <r>
      <t xml:space="preserve">OBSERVACIONES: 
</t>
    </r>
    <r>
      <rPr>
        <sz val="11"/>
        <rFont val="Arial"/>
        <family val="2"/>
      </rPr>
      <t>La Alcaldía de Ibagué mediante la Secretaria de las TIC, ha postulado a la ciudad de Ibagué para el desarrollo de un Centro de Formación en Inteligencia Artificial, espacio donde se capacitará a todos los ciudadanos, de manera gratuita, en inteligencia artificial, programación, desarrollo de software, entre otras habilidades en las nuevas tecnologías.
Mediante Ofcio No. 2004 de fecha 19/01/2024, se solicita información para la postulación, sin embargo, el día 18/03/2024 mediante oficio No. 16403 donde se manifiesta el interés de implementación del Centro PotencIA para la asignación el municipio de Ibagué.
https://ibague.gov.co/portal/seccion/noticias/index.php?idnt=17058#gsc.tab=0
El 10 de junio de 2024 mediante oficio No. 039925 se radica ante el Ministerio de las TIC la documentación requerida en cumplimiento a la fase II del proyecto Centro PotencIA.
El 24/10/2024 El ministro Mauricio Lizcano y la alcaldesa Johana Aranda firma un documento como acto simbólico para la construcción del Centro PotencIA, toda vez que Ibagué fue una de las ciudades del país elegidas, para la construcción del proyecto.
https://ibague.gov.co/portal/seccion/noticias/index.php?idnt=18443#gsc.tab=0 
Durante el mes de diciembre se presentó ante FINDETER certificados y convenio interadministrativo No. 095 de 2025, entre FINDETER y Municipio de Ibagué, para la construcción del Centro PotencIA en la vigencia 2025.</t>
    </r>
  </si>
  <si>
    <r>
      <rPr>
        <b/>
        <sz val="11"/>
        <rFont val="Arial"/>
        <family val="2"/>
      </rPr>
      <t>Código MGA</t>
    </r>
    <r>
      <rPr>
        <sz val="11"/>
        <rFont val="Arial"/>
        <family val="2"/>
      </rPr>
      <t>: 230102400-Implementar y mantener microcentros de inteligencia artificial o laboratorios de experiencia digital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</si>
</sst>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2" formatCode="_-&quot;$&quot;\ * #,##0_-;\-&quot;$&quot;\ * #,##0_-;_-&quot;$&quot;\ * &quot;-&quot;_-;_-@_-"/>
    <numFmt numFmtId="44" formatCode="_-&quot;$&quot;\ * #,##0.00_-;\-&quot;$&quot;\ * #,##0.00_-;_-&quot;$&quot;\ * &quot;-&quot;??_-;_-@_-"/>
    <numFmt numFmtId="43" formatCode="_-* #,##0.00_-;\-* #,##0.00_-;_-* &quot;-&quot;??_-;_-@_-"/>
    <numFmt numFmtId="164" formatCode="_(* #,##0.00_);_(* \(#,##0.00\);_(* &quot;-&quot;??_);_(@_)"/>
    <numFmt numFmtId="165" formatCode="_ &quot;$&quot;\ * #,##0.00_ ;_ &quot;$&quot;\ * \-#,##0.00_ ;_ &quot;$&quot;\ * &quot;-&quot;??_ ;_ @_ "/>
    <numFmt numFmtId="166" formatCode="_-&quot;$&quot;* #,##0.00_-;\-&quot;$&quot;* #,##0.00_-;_-&quot;$&quot;* &quot;-&quot;??_-;_-@_-"/>
    <numFmt numFmtId="167" formatCode="_ &quot;$&quot;\ * #,##0_ ;_ &quot;$&quot;\ * \-#,##0_ ;_ &quot;$&quot;\ * &quot;-&quot;??_ ;_ @_ "/>
    <numFmt numFmtId="168" formatCode="_ * #,##0.00_ ;_ * \-#,##0.00_ ;_ * &quot;-&quot;??_ ;_ @_ "/>
    <numFmt numFmtId="169" formatCode="#,##0.0_);\(#,##0.0\)"/>
    <numFmt numFmtId="170" formatCode="0.0%"/>
    <numFmt numFmtId="171" formatCode="&quot;$&quot;\ #,##0"/>
    <numFmt numFmtId="174" formatCode="_-* #,##0.00\ _€_-;\-* #,##0.00\ _€_-;_-* &quot;-&quot;??\ _€_-;_-@_-"/>
    <numFmt numFmtId="175" formatCode="_-&quot;$&quot;\ * #,##0_-;\-&quot;$&quot;\ * #,##0_-;_-&quot;$&quot;\ * &quot;-&quot;??_-;_-@_-"/>
    <numFmt numFmtId="176" formatCode="#,##0.000_);\(#,##0.000\)"/>
    <numFmt numFmtId="177" formatCode="_-* #,##0_-;\-* #,##0_-;_-* &quot;-&quot;??_-;_-@_-"/>
    <numFmt numFmtId="178" formatCode="[$$-240A]\ #,##0"/>
    <numFmt numFmtId="179" formatCode="_-&quot;$&quot;\ * #,##0.0_-;\-&quot;$&quot;\ * #,##0.0_-;_-&quot;$&quot;\ * &quot;-&quot;??_-;_-@_-"/>
  </numFmts>
  <fonts count="15">
    <font>
      <sz val="11"/>
      <color theme="1"/>
      <name val="Calibri"/>
      <family val="2"/>
      <scheme val="minor"/>
    </font>
    <font>
      <sz val="11"/>
      <color theme="1"/>
      <name val="Calibri"/>
      <family val="2"/>
      <scheme val="minor"/>
    </font>
    <font>
      <sz val="10"/>
      <name val="Arial"/>
      <family val="2"/>
    </font>
    <font>
      <sz val="11"/>
      <name val="Arial"/>
      <family val="2"/>
    </font>
    <font>
      <b/>
      <sz val="11"/>
      <name val="Arial"/>
      <family val="2"/>
    </font>
    <font>
      <sz val="10"/>
      <name val="Arial"/>
      <family val="2"/>
    </font>
    <font>
      <sz val="12"/>
      <name val="Arial MT"/>
    </font>
    <font>
      <sz val="11"/>
      <color theme="1"/>
      <name val="Arial"/>
      <family val="2"/>
    </font>
    <font>
      <b/>
      <sz val="11"/>
      <color theme="1"/>
      <name val="Arial"/>
      <family val="2"/>
    </font>
    <font>
      <sz val="11"/>
      <color indexed="8"/>
      <name val="Calibri"/>
      <family val="2"/>
    </font>
    <font>
      <b/>
      <sz val="9"/>
      <color indexed="81"/>
      <name val="Tahoma"/>
      <family val="2"/>
    </font>
    <font>
      <sz val="9"/>
      <color indexed="81"/>
      <name val="Tahoma"/>
      <family val="2"/>
    </font>
    <font>
      <sz val="10"/>
      <color indexed="81"/>
      <name val="Tahoma"/>
      <family val="2"/>
    </font>
    <font>
      <b/>
      <u/>
      <sz val="11"/>
      <name val="Arial"/>
      <family val="2"/>
    </font>
    <font>
      <b/>
      <i/>
      <sz val="11"/>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2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auto="1"/>
      </left>
      <right style="medium">
        <color indexed="64"/>
      </right>
      <top/>
      <bottom style="medium">
        <color indexed="64"/>
      </bottom>
      <diagonal/>
    </border>
  </borders>
  <cellStyleXfs count="16">
    <xf numFmtId="0" fontId="0"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164" fontId="1" fillId="0" borderId="0" applyFont="0" applyFill="0" applyBorder="0" applyAlignment="0" applyProtection="0"/>
    <xf numFmtId="0" fontId="5" fillId="0" borderId="0"/>
    <xf numFmtId="9" fontId="1" fillId="0" borderId="0" applyFont="0" applyFill="0" applyBorder="0" applyAlignment="0" applyProtection="0"/>
    <xf numFmtId="174" fontId="1" fillId="0" borderId="0" applyFont="0" applyFill="0" applyBorder="0" applyAlignment="0" applyProtection="0"/>
    <xf numFmtId="0" fontId="6" fillId="0" borderId="0"/>
    <xf numFmtId="44" fontId="1" fillId="0" borderId="0" applyFont="0" applyFill="0" applyBorder="0" applyAlignment="0" applyProtection="0"/>
    <xf numFmtId="164" fontId="9"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8" fontId="2" fillId="0" borderId="0" applyFont="0" applyFill="0" applyBorder="0" applyAlignment="0" applyProtection="0"/>
  </cellStyleXfs>
  <cellXfs count="330">
    <xf numFmtId="0" fontId="0" fillId="0" borderId="0" xfId="0"/>
    <xf numFmtId="1" fontId="3" fillId="0" borderId="14" xfId="3" applyNumberFormat="1" applyFont="1" applyBorder="1" applyAlignment="1">
      <alignment horizontal="center" vertical="center" wrapText="1"/>
    </xf>
    <xf numFmtId="0" fontId="3" fillId="2" borderId="14" xfId="3" applyFont="1" applyFill="1" applyBorder="1" applyAlignment="1">
      <alignment horizontal="center" vertical="center"/>
    </xf>
    <xf numFmtId="0" fontId="7" fillId="0" borderId="0" xfId="0" applyFont="1"/>
    <xf numFmtId="167" fontId="7" fillId="0" borderId="0" xfId="1" applyNumberFormat="1" applyFont="1"/>
    <xf numFmtId="0" fontId="8" fillId="0" borderId="14" xfId="0" applyFont="1" applyBorder="1"/>
    <xf numFmtId="167" fontId="8" fillId="0" borderId="14" xfId="1" applyNumberFormat="1" applyFont="1" applyBorder="1"/>
    <xf numFmtId="0" fontId="7" fillId="3" borderId="14" xfId="0" applyFont="1" applyFill="1" applyBorder="1"/>
    <xf numFmtId="167" fontId="7" fillId="3" borderId="14" xfId="1" applyNumberFormat="1" applyFont="1" applyFill="1" applyBorder="1"/>
    <xf numFmtId="0" fontId="7" fillId="4" borderId="14" xfId="0" applyFont="1" applyFill="1" applyBorder="1"/>
    <xf numFmtId="167" fontId="7" fillId="4" borderId="14" xfId="1" applyNumberFormat="1" applyFont="1" applyFill="1" applyBorder="1"/>
    <xf numFmtId="0" fontId="7" fillId="5" borderId="14" xfId="0" applyFont="1" applyFill="1" applyBorder="1"/>
    <xf numFmtId="167" fontId="7" fillId="5" borderId="14" xfId="1" applyNumberFormat="1" applyFont="1" applyFill="1" applyBorder="1"/>
    <xf numFmtId="0" fontId="7" fillId="6" borderId="14" xfId="0" applyFont="1" applyFill="1" applyBorder="1"/>
    <xf numFmtId="167" fontId="7" fillId="6" borderId="14" xfId="1" applyNumberFormat="1" applyFont="1" applyFill="1" applyBorder="1"/>
    <xf numFmtId="0" fontId="7" fillId="0" borderId="14" xfId="0" applyFont="1" applyBorder="1" applyAlignment="1">
      <alignment horizontal="center" wrapText="1"/>
    </xf>
    <xf numFmtId="0" fontId="7" fillId="0" borderId="14" xfId="0" applyFont="1" applyBorder="1" applyAlignment="1">
      <alignment wrapText="1"/>
    </xf>
    <xf numFmtId="0" fontId="7" fillId="0" borderId="0" xfId="0" applyFont="1" applyAlignment="1">
      <alignment wrapText="1"/>
    </xf>
    <xf numFmtId="167" fontId="7" fillId="0" borderId="14" xfId="1" applyNumberFormat="1" applyFont="1" applyBorder="1" applyAlignment="1">
      <alignment wrapText="1"/>
    </xf>
    <xf numFmtId="1" fontId="3" fillId="0" borderId="14" xfId="0" applyNumberFormat="1" applyFont="1" applyBorder="1" applyAlignment="1">
      <alignment horizontal="center" vertical="center" wrapText="1"/>
    </xf>
    <xf numFmtId="175" fontId="3" fillId="0" borderId="21" xfId="9" applyNumberFormat="1" applyFont="1" applyFill="1" applyBorder="1" applyAlignment="1">
      <alignment horizontal="center" vertical="center" wrapText="1"/>
    </xf>
    <xf numFmtId="0" fontId="3" fillId="0" borderId="14" xfId="0" applyFont="1" applyBorder="1" applyAlignment="1">
      <alignment horizontal="center" vertical="center" wrapText="1"/>
    </xf>
    <xf numFmtId="1" fontId="3" fillId="2" borderId="14" xfId="0" applyNumberFormat="1" applyFont="1" applyFill="1" applyBorder="1" applyAlignment="1">
      <alignment horizontal="center" vertical="center" wrapText="1"/>
    </xf>
    <xf numFmtId="175" fontId="3" fillId="2" borderId="21" xfId="9" applyNumberFormat="1" applyFont="1" applyFill="1" applyBorder="1" applyAlignment="1">
      <alignment horizontal="center" vertical="center" wrapText="1"/>
    </xf>
    <xf numFmtId="1" fontId="3" fillId="0" borderId="19" xfId="0" applyNumberFormat="1" applyFont="1" applyBorder="1" applyAlignment="1">
      <alignment horizontal="center" vertical="center" wrapText="1"/>
    </xf>
    <xf numFmtId="1" fontId="3" fillId="2" borderId="19" xfId="0" applyNumberFormat="1" applyFont="1" applyFill="1" applyBorder="1" applyAlignment="1">
      <alignment horizontal="center" vertical="center" wrapText="1"/>
    </xf>
    <xf numFmtId="42" fontId="3" fillId="2" borderId="21" xfId="12" applyFont="1" applyFill="1" applyBorder="1" applyAlignment="1" applyProtection="1">
      <alignment horizontal="center" vertical="center" wrapText="1"/>
    </xf>
    <xf numFmtId="42" fontId="3" fillId="0" borderId="21" xfId="12" applyFont="1" applyFill="1" applyBorder="1" applyAlignment="1" applyProtection="1">
      <alignment horizontal="center" vertical="center" wrapText="1"/>
    </xf>
    <xf numFmtId="42" fontId="3" fillId="0" borderId="14" xfId="12" applyFont="1" applyFill="1" applyBorder="1" applyAlignment="1" applyProtection="1">
      <alignment horizontal="center" vertical="center" wrapText="1"/>
    </xf>
    <xf numFmtId="42" fontId="3" fillId="2" borderId="14" xfId="12" applyFont="1" applyFill="1" applyBorder="1" applyAlignment="1" applyProtection="1">
      <alignment horizontal="center" vertical="center" wrapText="1"/>
    </xf>
    <xf numFmtId="0" fontId="4" fillId="2" borderId="22" xfId="0" applyFont="1" applyFill="1" applyBorder="1"/>
    <xf numFmtId="175" fontId="4" fillId="2" borderId="17" xfId="0" applyNumberFormat="1" applyFont="1" applyFill="1" applyBorder="1" applyAlignment="1">
      <alignment horizontal="center"/>
    </xf>
    <xf numFmtId="0" fontId="4" fillId="2" borderId="18" xfId="0" applyFont="1" applyFill="1" applyBorder="1"/>
    <xf numFmtId="175" fontId="3" fillId="2" borderId="15" xfId="9" applyNumberFormat="1" applyFont="1" applyFill="1" applyBorder="1" applyAlignment="1" applyProtection="1">
      <alignment horizontal="right" vertical="center" wrapText="1"/>
    </xf>
    <xf numFmtId="3" fontId="3" fillId="0" borderId="15" xfId="0" applyNumberFormat="1" applyFont="1" applyBorder="1" applyAlignment="1">
      <alignment horizontal="right" vertical="center" wrapText="1"/>
    </xf>
    <xf numFmtId="175" fontId="3" fillId="0" borderId="15" xfId="9" applyNumberFormat="1" applyFont="1" applyFill="1" applyBorder="1" applyAlignment="1" applyProtection="1">
      <alignment horizontal="right" vertical="center" wrapText="1"/>
    </xf>
    <xf numFmtId="3" fontId="3" fillId="2" borderId="14" xfId="0" applyNumberFormat="1" applyFont="1" applyFill="1" applyBorder="1" applyAlignment="1">
      <alignment horizontal="right" vertical="center" wrapText="1"/>
    </xf>
    <xf numFmtId="3" fontId="3" fillId="2" borderId="15" xfId="0" applyNumberFormat="1" applyFont="1" applyFill="1" applyBorder="1" applyAlignment="1">
      <alignment horizontal="right" vertical="center" wrapText="1"/>
    </xf>
    <xf numFmtId="175" fontId="3" fillId="2" borderId="0" xfId="9" applyNumberFormat="1" applyFont="1" applyFill="1" applyBorder="1" applyAlignment="1" applyProtection="1">
      <alignment horizontal="right" vertical="center" wrapText="1"/>
    </xf>
    <xf numFmtId="0" fontId="3" fillId="0" borderId="14" xfId="3" applyFont="1" applyBorder="1" applyAlignment="1">
      <alignment horizontal="center" vertical="center"/>
    </xf>
    <xf numFmtId="0" fontId="3" fillId="0" borderId="20" xfId="3" applyFont="1" applyBorder="1" applyAlignment="1">
      <alignment horizontal="center" vertical="center" wrapText="1"/>
    </xf>
    <xf numFmtId="0" fontId="7" fillId="3" borderId="14" xfId="0" applyFont="1" applyFill="1" applyBorder="1" applyAlignment="1">
      <alignment horizontal="center"/>
    </xf>
    <xf numFmtId="0" fontId="7" fillId="4" borderId="14" xfId="0" applyFont="1" applyFill="1" applyBorder="1" applyAlignment="1">
      <alignment horizontal="center"/>
    </xf>
    <xf numFmtId="0" fontId="7" fillId="5" borderId="14" xfId="0" applyFont="1" applyFill="1" applyBorder="1" applyAlignment="1">
      <alignment horizontal="center"/>
    </xf>
    <xf numFmtId="0" fontId="7" fillId="6" borderId="14" xfId="0" applyFont="1" applyFill="1" applyBorder="1" applyAlignment="1">
      <alignment horizontal="center"/>
    </xf>
    <xf numFmtId="0" fontId="8" fillId="0" borderId="14" xfId="0" applyFont="1" applyBorder="1" applyAlignment="1">
      <alignment horizontal="center"/>
    </xf>
    <xf numFmtId="9" fontId="7" fillId="7" borderId="14" xfId="2" applyFont="1" applyFill="1" applyBorder="1" applyAlignment="1">
      <alignment horizontal="center" vertical="center"/>
    </xf>
    <xf numFmtId="9" fontId="7" fillId="0" borderId="14" xfId="2" applyFont="1" applyBorder="1" applyAlignment="1">
      <alignment horizontal="center" vertical="center"/>
    </xf>
    <xf numFmtId="0" fontId="3" fillId="0" borderId="0" xfId="3" applyFont="1"/>
    <xf numFmtId="0" fontId="3" fillId="0" borderId="14" xfId="3" applyFont="1" applyBorder="1" applyAlignment="1">
      <alignment horizontal="center"/>
    </xf>
    <xf numFmtId="0" fontId="3" fillId="0" borderId="10" xfId="3" applyFont="1" applyBorder="1" applyAlignment="1">
      <alignment horizontal="center" vertical="center"/>
    </xf>
    <xf numFmtId="0" fontId="3" fillId="0" borderId="11" xfId="3" applyFont="1" applyBorder="1" applyAlignment="1">
      <alignment horizontal="center" vertical="center"/>
    </xf>
    <xf numFmtId="0" fontId="3" fillId="0" borderId="12" xfId="3" applyFont="1" applyBorder="1" applyAlignment="1">
      <alignment horizontal="center" vertical="center"/>
    </xf>
    <xf numFmtId="0" fontId="4" fillId="0" borderId="14" xfId="0" applyFont="1" applyBorder="1" applyAlignment="1">
      <alignment horizontal="left" vertical="center" wrapText="1"/>
    </xf>
    <xf numFmtId="0" fontId="3" fillId="0" borderId="10" xfId="3" applyFont="1" applyBorder="1" applyAlignment="1">
      <alignment horizontal="center"/>
    </xf>
    <xf numFmtId="0" fontId="3" fillId="0" borderId="12" xfId="3" applyFont="1" applyBorder="1" applyAlignment="1">
      <alignment horizontal="center"/>
    </xf>
    <xf numFmtId="0" fontId="3" fillId="0" borderId="3" xfId="3" applyFont="1" applyBorder="1" applyAlignment="1">
      <alignment horizontal="center" vertical="center"/>
    </xf>
    <xf numFmtId="0" fontId="3" fillId="0" borderId="4" xfId="3" applyFont="1" applyBorder="1" applyAlignment="1">
      <alignment horizontal="center" vertical="center"/>
    </xf>
    <xf numFmtId="0" fontId="3" fillId="0" borderId="5" xfId="3" applyFont="1" applyBorder="1" applyAlignment="1">
      <alignment horizontal="center" vertical="center"/>
    </xf>
    <xf numFmtId="0" fontId="3" fillId="0" borderId="9" xfId="3" applyFont="1" applyBorder="1" applyAlignment="1">
      <alignment horizontal="center"/>
    </xf>
    <xf numFmtId="0" fontId="3" fillId="0" borderId="13" xfId="3" applyFont="1" applyBorder="1" applyAlignment="1">
      <alignment horizontal="center"/>
    </xf>
    <xf numFmtId="0" fontId="3" fillId="0" borderId="3" xfId="3" applyFont="1" applyBorder="1" applyAlignment="1">
      <alignment horizontal="center"/>
    </xf>
    <xf numFmtId="0" fontId="3" fillId="0" borderId="5" xfId="3" applyFont="1" applyBorder="1" applyAlignment="1">
      <alignment horizontal="center"/>
    </xf>
    <xf numFmtId="0" fontId="3" fillId="0" borderId="0" xfId="3" applyFont="1" applyAlignment="1">
      <alignment horizontal="center"/>
    </xf>
    <xf numFmtId="0" fontId="4" fillId="0" borderId="14" xfId="3" applyFont="1" applyBorder="1"/>
    <xf numFmtId="0" fontId="4" fillId="0" borderId="6" xfId="3" applyFont="1" applyBorder="1" applyAlignment="1">
      <alignment horizontal="left"/>
    </xf>
    <xf numFmtId="0" fontId="4" fillId="0" borderId="7" xfId="3" applyFont="1" applyBorder="1" applyAlignment="1">
      <alignment horizontal="left"/>
    </xf>
    <xf numFmtId="0" fontId="4" fillId="0" borderId="8" xfId="3" applyFont="1" applyBorder="1" applyAlignment="1">
      <alignment horizontal="left"/>
    </xf>
    <xf numFmtId="0" fontId="4" fillId="0" borderId="11" xfId="3" applyFont="1" applyBorder="1" applyAlignment="1">
      <alignment horizontal="left"/>
    </xf>
    <xf numFmtId="0" fontId="4" fillId="0" borderId="6" xfId="3" applyFont="1" applyBorder="1" applyAlignment="1">
      <alignment horizontal="left" vertical="center"/>
    </xf>
    <xf numFmtId="0" fontId="4" fillId="0" borderId="8" xfId="3" applyFont="1" applyBorder="1" applyAlignment="1">
      <alignment horizontal="left"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4" fillId="0" borderId="10" xfId="3" applyFont="1" applyBorder="1" applyAlignment="1">
      <alignment horizontal="center" vertical="top" wrapText="1"/>
    </xf>
    <xf numFmtId="0" fontId="4" fillId="0" borderId="11" xfId="3" applyFont="1" applyBorder="1" applyAlignment="1">
      <alignment horizontal="center" vertical="top" wrapText="1"/>
    </xf>
    <xf numFmtId="0" fontId="4" fillId="0" borderId="12" xfId="3" applyFont="1" applyBorder="1" applyAlignment="1">
      <alignment horizontal="center" vertical="top" wrapText="1"/>
    </xf>
    <xf numFmtId="2" fontId="4" fillId="0" borderId="6" xfId="3" applyNumberFormat="1" applyFont="1" applyBorder="1" applyAlignment="1">
      <alignment horizontal="center" vertical="center" wrapText="1"/>
    </xf>
    <xf numFmtId="2" fontId="4" fillId="0" borderId="7" xfId="3" applyNumberFormat="1" applyFont="1" applyBorder="1" applyAlignment="1">
      <alignment horizontal="center" vertical="center" wrapText="1"/>
    </xf>
    <xf numFmtId="2" fontId="4" fillId="0" borderId="8" xfId="3" applyNumberFormat="1" applyFont="1" applyBorder="1" applyAlignment="1">
      <alignment horizontal="center" vertical="center" wrapText="1"/>
    </xf>
    <xf numFmtId="0" fontId="4" fillId="0" borderId="9" xfId="3" applyFont="1" applyBorder="1" applyAlignment="1">
      <alignment horizontal="center" vertical="top" wrapText="1"/>
    </xf>
    <xf numFmtId="0" fontId="4" fillId="0" borderId="0" xfId="3" applyFont="1" applyAlignment="1">
      <alignment horizontal="center" vertical="top" wrapText="1"/>
    </xf>
    <xf numFmtId="0" fontId="4" fillId="0" borderId="13" xfId="3" applyFont="1" applyBorder="1" applyAlignment="1">
      <alignment horizontal="center" vertical="top" wrapText="1"/>
    </xf>
    <xf numFmtId="2" fontId="4" fillId="0" borderId="14" xfId="3" applyNumberFormat="1" applyFont="1" applyBorder="1" applyAlignment="1">
      <alignment horizontal="center" vertical="center"/>
    </xf>
    <xf numFmtId="2" fontId="4" fillId="0" borderId="14" xfId="3" applyNumberFormat="1" applyFont="1" applyBorder="1" applyAlignment="1">
      <alignment horizontal="center" vertical="center"/>
    </xf>
    <xf numFmtId="0" fontId="4" fillId="0" borderId="6" xfId="3" applyFont="1" applyBorder="1" applyAlignment="1">
      <alignment horizontal="left" vertical="center" wrapText="1"/>
    </xf>
    <xf numFmtId="0" fontId="4" fillId="0" borderId="8" xfId="3" applyFont="1" applyBorder="1" applyAlignment="1">
      <alignment horizontal="left" vertical="center" wrapText="1"/>
    </xf>
    <xf numFmtId="0" fontId="3" fillId="0" borderId="7" xfId="3" applyFont="1" applyBorder="1" applyAlignment="1">
      <alignment horizontal="center" vertical="center" wrapText="1"/>
    </xf>
    <xf numFmtId="0" fontId="3" fillId="0" borderId="8" xfId="3" applyFont="1" applyBorder="1" applyAlignment="1">
      <alignment horizontal="center" vertical="center" wrapText="1"/>
    </xf>
    <xf numFmtId="0" fontId="4" fillId="0" borderId="9" xfId="3" applyFont="1" applyBorder="1" applyAlignment="1">
      <alignment vertical="top" wrapText="1"/>
    </xf>
    <xf numFmtId="0" fontId="4" fillId="0" borderId="0" xfId="3" applyFont="1" applyAlignment="1">
      <alignment vertical="top" wrapText="1"/>
    </xf>
    <xf numFmtId="0" fontId="4" fillId="0" borderId="13" xfId="3" applyFont="1" applyBorder="1" applyAlignment="1">
      <alignment vertical="top" wrapText="1"/>
    </xf>
    <xf numFmtId="2" fontId="3" fillId="2" borderId="14" xfId="0" applyNumberFormat="1" applyFont="1" applyFill="1" applyBorder="1" applyAlignment="1">
      <alignment horizontal="left" vertical="center" wrapText="1"/>
    </xf>
    <xf numFmtId="0" fontId="3" fillId="0" borderId="0" xfId="3" applyFont="1" applyAlignment="1">
      <alignment horizontal="center"/>
    </xf>
    <xf numFmtId="0" fontId="4" fillId="0" borderId="6" xfId="3" applyFont="1" applyBorder="1" applyAlignment="1">
      <alignment horizontal="left" vertical="top" wrapText="1"/>
    </xf>
    <xf numFmtId="0" fontId="4" fillId="0" borderId="8" xfId="3" applyFont="1" applyBorder="1" applyAlignment="1">
      <alignment horizontal="left" vertical="top" wrapText="1"/>
    </xf>
    <xf numFmtId="2" fontId="3" fillId="0" borderId="0" xfId="3" applyNumberFormat="1" applyFont="1"/>
    <xf numFmtId="165" fontId="3" fillId="0" borderId="0" xfId="14" applyFont="1" applyBorder="1"/>
    <xf numFmtId="166" fontId="3" fillId="0" borderId="0" xfId="3" applyNumberFormat="1" applyFont="1"/>
    <xf numFmtId="0" fontId="4" fillId="0" borderId="6" xfId="3" applyFont="1" applyBorder="1" applyAlignment="1">
      <alignment horizontal="left" vertical="top"/>
    </xf>
    <xf numFmtId="0" fontId="4" fillId="0" borderId="8" xfId="3" applyFont="1" applyBorder="1" applyAlignment="1">
      <alignment horizontal="left" vertical="top"/>
    </xf>
    <xf numFmtId="0" fontId="4" fillId="0" borderId="6" xfId="3" applyFont="1" applyBorder="1" applyAlignment="1">
      <alignment vertical="center"/>
    </xf>
    <xf numFmtId="0" fontId="4" fillId="0" borderId="7" xfId="3" applyFont="1" applyBorder="1" applyAlignment="1">
      <alignment vertical="center"/>
    </xf>
    <xf numFmtId="0" fontId="4" fillId="0" borderId="7" xfId="3" applyFont="1" applyBorder="1" applyAlignment="1">
      <alignment horizontal="center" vertical="center"/>
    </xf>
    <xf numFmtId="0" fontId="4" fillId="0" borderId="8" xfId="3" applyFont="1" applyBorder="1" applyAlignment="1">
      <alignment horizontal="center" vertical="center"/>
    </xf>
    <xf numFmtId="0" fontId="4" fillId="0" borderId="3" xfId="3" applyFont="1" applyBorder="1" applyAlignment="1">
      <alignment vertical="top" wrapText="1"/>
    </xf>
    <xf numFmtId="0" fontId="4" fillId="0" borderId="4" xfId="3" applyFont="1" applyBorder="1" applyAlignment="1">
      <alignment vertical="top" wrapText="1"/>
    </xf>
    <xf numFmtId="0" fontId="4" fillId="0" borderId="5" xfId="3" applyFont="1" applyBorder="1" applyAlignment="1">
      <alignment vertical="top" wrapText="1"/>
    </xf>
    <xf numFmtId="2" fontId="3" fillId="0" borderId="6" xfId="3" applyNumberFormat="1" applyFont="1" applyBorder="1" applyAlignment="1">
      <alignment horizontal="left" vertical="center" wrapText="1"/>
    </xf>
    <xf numFmtId="2" fontId="3" fillId="0" borderId="7" xfId="3" applyNumberFormat="1" applyFont="1" applyBorder="1" applyAlignment="1">
      <alignment horizontal="left" vertical="center" wrapText="1"/>
    </xf>
    <xf numFmtId="2" fontId="3" fillId="0" borderId="8" xfId="3" applyNumberFormat="1" applyFont="1" applyBorder="1" applyAlignment="1">
      <alignment horizontal="left" vertical="center" wrapText="1"/>
    </xf>
    <xf numFmtId="167" fontId="3" fillId="2" borderId="14" xfId="14" applyNumberFormat="1" applyFont="1" applyFill="1" applyBorder="1" applyAlignment="1">
      <alignment horizontal="center" vertical="center"/>
    </xf>
    <xf numFmtId="0" fontId="3" fillId="0" borderId="0" xfId="3" applyFont="1" applyAlignment="1">
      <alignment wrapText="1"/>
    </xf>
    <xf numFmtId="0" fontId="3" fillId="0" borderId="19" xfId="3" applyFont="1" applyBorder="1" applyAlignment="1">
      <alignment horizontal="left" vertical="top" wrapText="1"/>
    </xf>
    <xf numFmtId="0" fontId="3" fillId="0" borderId="4" xfId="3" applyFont="1" applyBorder="1" applyAlignment="1">
      <alignment horizontal="left" vertical="center" wrapText="1"/>
    </xf>
    <xf numFmtId="0" fontId="4" fillId="0" borderId="14" xfId="3" applyFont="1" applyBorder="1" applyAlignment="1">
      <alignment horizontal="center" vertical="center"/>
    </xf>
    <xf numFmtId="2" fontId="3" fillId="0" borderId="14" xfId="3" applyNumberFormat="1" applyFont="1" applyBorder="1" applyAlignment="1">
      <alignment vertical="center"/>
    </xf>
    <xf numFmtId="14" fontId="3" fillId="0" borderId="14" xfId="3" applyNumberFormat="1" applyFont="1" applyBorder="1" applyAlignment="1">
      <alignment horizontal="center" vertical="center"/>
    </xf>
    <xf numFmtId="9" fontId="3" fillId="0" borderId="14" xfId="6" applyFont="1" applyBorder="1" applyAlignment="1">
      <alignment horizontal="center" vertical="center"/>
    </xf>
    <xf numFmtId="0" fontId="3" fillId="0" borderId="20" xfId="3" applyFont="1" applyBorder="1" applyAlignment="1">
      <alignment horizontal="left" vertical="top" wrapText="1"/>
    </xf>
    <xf numFmtId="14" fontId="3" fillId="0" borderId="16" xfId="3" applyNumberFormat="1" applyFont="1" applyBorder="1" applyAlignment="1">
      <alignment horizontal="center" vertical="center"/>
    </xf>
    <xf numFmtId="0" fontId="3" fillId="0" borderId="19" xfId="3" applyFont="1" applyBorder="1" applyAlignment="1">
      <alignment horizontal="center"/>
    </xf>
    <xf numFmtId="165" fontId="3" fillId="0" borderId="0" xfId="3" applyNumberFormat="1" applyFont="1"/>
    <xf numFmtId="0" fontId="3" fillId="0" borderId="7" xfId="3" applyFont="1" applyBorder="1" applyAlignment="1">
      <alignment horizontal="left" vertical="center" wrapText="1"/>
    </xf>
    <xf numFmtId="0" fontId="3" fillId="0" borderId="16" xfId="3" applyFont="1" applyBorder="1" applyAlignment="1">
      <alignment horizontal="center"/>
    </xf>
    <xf numFmtId="14" fontId="3" fillId="0" borderId="16" xfId="3" applyNumberFormat="1" applyFont="1" applyBorder="1" applyAlignment="1">
      <alignment vertical="center"/>
    </xf>
    <xf numFmtId="0" fontId="3" fillId="0" borderId="16" xfId="3" applyFont="1" applyBorder="1" applyAlignment="1">
      <alignment horizontal="left" vertical="top" wrapText="1"/>
    </xf>
    <xf numFmtId="0" fontId="3" fillId="0" borderId="9" xfId="3" applyFont="1" applyBorder="1"/>
    <xf numFmtId="0" fontId="3" fillId="0" borderId="0" xfId="3" applyFont="1" applyAlignment="1">
      <alignment horizontal="left" vertical="center"/>
    </xf>
    <xf numFmtId="169" fontId="3" fillId="0" borderId="0" xfId="3" applyNumberFormat="1" applyFont="1"/>
    <xf numFmtId="0" fontId="4" fillId="0" borderId="10" xfId="3" applyFont="1" applyBorder="1" applyAlignment="1">
      <alignment horizontal="left" vertical="top" wrapText="1"/>
    </xf>
    <xf numFmtId="0" fontId="4" fillId="0" borderId="11" xfId="3" applyFont="1" applyBorder="1" applyAlignment="1">
      <alignment horizontal="left" vertical="top" wrapText="1"/>
    </xf>
    <xf numFmtId="0" fontId="4" fillId="0" borderId="12" xfId="3" applyFont="1" applyBorder="1" applyAlignment="1">
      <alignment horizontal="left" vertical="top" wrapText="1"/>
    </xf>
    <xf numFmtId="0" fontId="4" fillId="0" borderId="14" xfId="3" applyFont="1" applyBorder="1" applyAlignment="1">
      <alignment horizontal="center" vertical="center" wrapText="1"/>
    </xf>
    <xf numFmtId="0" fontId="4" fillId="0" borderId="14" xfId="3" applyFont="1" applyBorder="1" applyAlignment="1">
      <alignment horizontal="left" vertical="center"/>
    </xf>
    <xf numFmtId="0" fontId="4" fillId="0" borderId="14" xfId="3" applyFont="1" applyBorder="1" applyAlignment="1">
      <alignment horizontal="left" vertical="top"/>
    </xf>
    <xf numFmtId="0" fontId="4" fillId="0" borderId="3" xfId="3" applyFont="1" applyBorder="1" applyAlignment="1">
      <alignment horizontal="left" vertical="top" wrapText="1"/>
    </xf>
    <xf numFmtId="0" fontId="4" fillId="0" borderId="4" xfId="3" applyFont="1" applyBorder="1" applyAlignment="1">
      <alignment horizontal="left" vertical="top" wrapText="1"/>
    </xf>
    <xf numFmtId="0" fontId="4" fillId="0" borderId="5" xfId="3" applyFont="1" applyBorder="1" applyAlignment="1">
      <alignment horizontal="left" vertical="top" wrapText="1"/>
    </xf>
    <xf numFmtId="0" fontId="4" fillId="0" borderId="10" xfId="3" applyFont="1" applyBorder="1" applyAlignment="1">
      <alignment horizontal="left" vertical="top"/>
    </xf>
    <xf numFmtId="0" fontId="4" fillId="0" borderId="11" xfId="3" applyFont="1" applyBorder="1" applyAlignment="1">
      <alignment horizontal="left" vertical="top"/>
    </xf>
    <xf numFmtId="0" fontId="4" fillId="0" borderId="12" xfId="3" applyFont="1" applyBorder="1" applyAlignment="1">
      <alignment horizontal="left" vertical="top"/>
    </xf>
    <xf numFmtId="0" fontId="4" fillId="0" borderId="14" xfId="3" applyFont="1" applyBorder="1" applyAlignment="1">
      <alignment horizontal="center" vertical="center"/>
    </xf>
    <xf numFmtId="170" fontId="4" fillId="0" borderId="10" xfId="3" applyNumberFormat="1" applyFont="1" applyBorder="1" applyAlignment="1">
      <alignment horizontal="left" vertical="top"/>
    </xf>
    <xf numFmtId="170" fontId="4" fillId="0" borderId="11" xfId="3" applyNumberFormat="1" applyFont="1" applyBorder="1" applyAlignment="1">
      <alignment horizontal="left" vertical="top"/>
    </xf>
    <xf numFmtId="170" fontId="4" fillId="0" borderId="12" xfId="3" applyNumberFormat="1" applyFont="1" applyBorder="1" applyAlignment="1">
      <alignment horizontal="left" vertical="top"/>
    </xf>
    <xf numFmtId="0" fontId="4" fillId="0" borderId="3" xfId="3" applyFont="1" applyBorder="1" applyAlignment="1">
      <alignment horizontal="left" vertical="top"/>
    </xf>
    <xf numFmtId="0" fontId="4" fillId="0" borderId="4" xfId="3" applyFont="1" applyBorder="1" applyAlignment="1">
      <alignment horizontal="left" vertical="top"/>
    </xf>
    <xf numFmtId="0" fontId="4" fillId="0" borderId="5" xfId="3" applyFont="1" applyBorder="1" applyAlignment="1">
      <alignment horizontal="left" vertical="top"/>
    </xf>
    <xf numFmtId="170" fontId="4" fillId="0" borderId="9" xfId="3" applyNumberFormat="1" applyFont="1" applyBorder="1" applyAlignment="1">
      <alignment horizontal="left" vertical="top"/>
    </xf>
    <xf numFmtId="170" fontId="4" fillId="0" borderId="0" xfId="3" applyNumberFormat="1" applyFont="1" applyAlignment="1">
      <alignment horizontal="left" vertical="top"/>
    </xf>
    <xf numFmtId="170" fontId="4" fillId="0" borderId="13" xfId="3" applyNumberFormat="1" applyFont="1" applyBorder="1" applyAlignment="1">
      <alignment horizontal="left" vertical="top"/>
    </xf>
    <xf numFmtId="170" fontId="4" fillId="0" borderId="3" xfId="3" applyNumberFormat="1" applyFont="1" applyBorder="1" applyAlignment="1">
      <alignment horizontal="left" vertical="top"/>
    </xf>
    <xf numFmtId="170" fontId="4" fillId="0" borderId="4" xfId="3" applyNumberFormat="1" applyFont="1" applyBorder="1" applyAlignment="1">
      <alignment horizontal="left" vertical="top"/>
    </xf>
    <xf numFmtId="170" fontId="4" fillId="0" borderId="5" xfId="3" applyNumberFormat="1" applyFont="1" applyBorder="1" applyAlignment="1">
      <alignment horizontal="left" vertical="top"/>
    </xf>
    <xf numFmtId="10" fontId="3" fillId="0" borderId="0" xfId="13" applyNumberFormat="1" applyFont="1"/>
    <xf numFmtId="0" fontId="4" fillId="0" borderId="0" xfId="3" applyFont="1"/>
    <xf numFmtId="2" fontId="4" fillId="0" borderId="0" xfId="3" applyNumberFormat="1" applyFont="1" applyAlignment="1">
      <alignment vertical="center"/>
    </xf>
    <xf numFmtId="2" fontId="4" fillId="0" borderId="0" xfId="3" applyNumberFormat="1" applyFont="1" applyAlignment="1">
      <alignment horizontal="center" vertical="center" wrapText="1"/>
    </xf>
    <xf numFmtId="2" fontId="4" fillId="0" borderId="0" xfId="3" applyNumberFormat="1" applyFont="1" applyAlignment="1">
      <alignment horizontal="center" vertical="center" wrapText="1"/>
    </xf>
    <xf numFmtId="2" fontId="4" fillId="0" borderId="0" xfId="3" applyNumberFormat="1" applyFont="1" applyAlignment="1">
      <alignment horizontal="center" vertical="center"/>
    </xf>
    <xf numFmtId="2" fontId="4" fillId="0" borderId="0" xfId="3" applyNumberFormat="1" applyFont="1" applyAlignment="1">
      <alignment horizontal="center" vertical="center"/>
    </xf>
    <xf numFmtId="2" fontId="3" fillId="0" borderId="0" xfId="3" applyNumberFormat="1" applyFont="1" applyAlignment="1">
      <alignment vertical="center" wrapText="1"/>
    </xf>
    <xf numFmtId="2" fontId="3" fillId="0" borderId="0" xfId="3" applyNumberFormat="1" applyFont="1" applyAlignment="1">
      <alignment horizontal="left" vertical="center" wrapText="1"/>
    </xf>
    <xf numFmtId="165" fontId="3" fillId="0" borderId="0" xfId="14" applyFont="1" applyBorder="1" applyAlignment="1" applyProtection="1">
      <alignment vertical="center"/>
    </xf>
    <xf numFmtId="2" fontId="3" fillId="0" borderId="0" xfId="3" applyNumberFormat="1" applyFont="1" applyAlignment="1">
      <alignment vertical="center"/>
    </xf>
    <xf numFmtId="2" fontId="3" fillId="0" borderId="0" xfId="3" applyNumberFormat="1" applyFont="1" applyAlignment="1">
      <alignment horizontal="left" vertical="center" wrapText="1"/>
    </xf>
    <xf numFmtId="0" fontId="4" fillId="0" borderId="19" xfId="3" applyFont="1" applyBorder="1" applyAlignment="1">
      <alignment horizontal="center" vertical="center" wrapText="1"/>
    </xf>
    <xf numFmtId="0" fontId="13" fillId="0" borderId="14" xfId="3" applyFont="1" applyBorder="1" applyAlignment="1">
      <alignment horizontal="center" vertical="center" wrapText="1"/>
    </xf>
    <xf numFmtId="0" fontId="4" fillId="0" borderId="10" xfId="3" applyFont="1" applyBorder="1" applyAlignment="1">
      <alignment horizontal="center" vertical="center" wrapText="1"/>
    </xf>
    <xf numFmtId="0" fontId="4" fillId="0" borderId="11" xfId="3" applyFont="1" applyBorder="1" applyAlignment="1">
      <alignment horizontal="center" vertical="center" wrapText="1"/>
    </xf>
    <xf numFmtId="0" fontId="4" fillId="0" borderId="12" xfId="3" applyFont="1" applyBorder="1" applyAlignment="1">
      <alignment horizontal="center" vertical="center" wrapText="1"/>
    </xf>
    <xf numFmtId="0" fontId="4" fillId="0" borderId="14" xfId="3" applyFont="1" applyBorder="1" applyAlignment="1">
      <alignment horizontal="center"/>
    </xf>
    <xf numFmtId="0" fontId="3" fillId="0" borderId="0" xfId="3" applyFont="1" applyAlignment="1">
      <alignment horizontal="left" wrapText="1"/>
    </xf>
    <xf numFmtId="2" fontId="3" fillId="0" borderId="0" xfId="3" applyNumberFormat="1" applyFont="1" applyAlignment="1">
      <alignment horizontal="left" vertical="top" wrapText="1"/>
    </xf>
    <xf numFmtId="0" fontId="4" fillId="0" borderId="20" xfId="3" applyFont="1" applyBorder="1" applyAlignment="1">
      <alignment horizontal="center" vertical="center" wrapText="1"/>
    </xf>
    <xf numFmtId="0" fontId="4" fillId="0" borderId="3" xfId="3" applyFont="1" applyBorder="1" applyAlignment="1">
      <alignment horizontal="center" vertical="center" wrapText="1"/>
    </xf>
    <xf numFmtId="0" fontId="4" fillId="0" borderId="4" xfId="3" applyFont="1" applyBorder="1" applyAlignment="1">
      <alignment horizontal="center" vertical="center" wrapText="1"/>
    </xf>
    <xf numFmtId="0" fontId="4" fillId="0" borderId="5" xfId="3" applyFont="1" applyBorder="1" applyAlignment="1">
      <alignment horizontal="center" vertical="center" wrapText="1"/>
    </xf>
    <xf numFmtId="0" fontId="4" fillId="0" borderId="16" xfId="3" applyFont="1" applyBorder="1" applyAlignment="1">
      <alignment horizontal="center" vertical="center" wrapText="1"/>
    </xf>
    <xf numFmtId="0" fontId="4" fillId="2" borderId="14" xfId="3" applyFont="1" applyFill="1" applyBorder="1" applyAlignment="1">
      <alignment horizontal="center" vertical="center"/>
    </xf>
    <xf numFmtId="10" fontId="4" fillId="2" borderId="14" xfId="13" applyNumberFormat="1" applyFont="1" applyFill="1" applyBorder="1" applyAlignment="1">
      <alignment horizontal="center" vertical="center"/>
    </xf>
    <xf numFmtId="0" fontId="4" fillId="0" borderId="14" xfId="3" applyFont="1" applyBorder="1" applyAlignment="1">
      <alignment horizontal="center" vertical="center" wrapText="1"/>
    </xf>
    <xf numFmtId="0" fontId="3" fillId="0" borderId="19" xfId="3" applyFont="1" applyBorder="1" applyAlignment="1">
      <alignment horizontal="center" vertical="center" wrapText="1"/>
    </xf>
    <xf numFmtId="1" fontId="4" fillId="0" borderId="14" xfId="3" applyNumberFormat="1" applyFont="1" applyBorder="1" applyAlignment="1">
      <alignment horizontal="center" vertical="center" wrapText="1"/>
    </xf>
    <xf numFmtId="177" fontId="4" fillId="0" borderId="14" xfId="15" applyNumberFormat="1" applyFont="1" applyBorder="1" applyAlignment="1" applyProtection="1">
      <alignment vertical="center"/>
    </xf>
    <xf numFmtId="177" fontId="3" fillId="0" borderId="14" xfId="15" applyNumberFormat="1" applyFont="1" applyBorder="1" applyAlignment="1" applyProtection="1">
      <alignment vertical="center"/>
    </xf>
    <xf numFmtId="2" fontId="3" fillId="0" borderId="14" xfId="13" applyNumberFormat="1" applyFont="1" applyBorder="1" applyAlignment="1" applyProtection="1">
      <alignment vertical="center"/>
    </xf>
    <xf numFmtId="9" fontId="3" fillId="0" borderId="14" xfId="6" applyFont="1" applyBorder="1" applyAlignment="1" applyProtection="1">
      <alignment horizontal="center" vertical="center"/>
    </xf>
    <xf numFmtId="165" fontId="3" fillId="0" borderId="0" xfId="14" applyFont="1" applyFill="1" applyBorder="1" applyAlignment="1" applyProtection="1">
      <alignment vertical="center"/>
    </xf>
    <xf numFmtId="2" fontId="3" fillId="0" borderId="0" xfId="3" applyNumberFormat="1" applyFont="1" applyAlignment="1">
      <alignment horizontal="left" vertical="top" wrapText="1"/>
    </xf>
    <xf numFmtId="39" fontId="3" fillId="0" borderId="19" xfId="3" applyNumberFormat="1" applyFont="1" applyBorder="1" applyAlignment="1">
      <alignment horizontal="center" vertical="center"/>
    </xf>
    <xf numFmtId="0" fontId="3" fillId="0" borderId="16" xfId="3" applyFont="1" applyBorder="1" applyAlignment="1">
      <alignment horizontal="center" vertical="center" wrapText="1"/>
    </xf>
    <xf numFmtId="2" fontId="3" fillId="0" borderId="14" xfId="3" applyNumberFormat="1" applyFont="1" applyBorder="1" applyAlignment="1">
      <alignment horizontal="center" vertical="center" wrapText="1"/>
    </xf>
    <xf numFmtId="167" fontId="3" fillId="0" borderId="14" xfId="14" applyNumberFormat="1" applyFont="1" applyBorder="1" applyAlignment="1" applyProtection="1">
      <alignment vertical="center"/>
    </xf>
    <xf numFmtId="2" fontId="3" fillId="0" borderId="16" xfId="3" applyNumberFormat="1" applyFont="1" applyBorder="1" applyAlignment="1">
      <alignment vertical="center"/>
    </xf>
    <xf numFmtId="39" fontId="3" fillId="0" borderId="16" xfId="3" applyNumberFormat="1" applyFont="1" applyBorder="1" applyAlignment="1">
      <alignment vertical="center"/>
    </xf>
    <xf numFmtId="39" fontId="3" fillId="0" borderId="16" xfId="3" applyNumberFormat="1" applyFont="1" applyBorder="1" applyAlignment="1">
      <alignment horizontal="center" vertical="center"/>
    </xf>
    <xf numFmtId="39" fontId="3" fillId="0" borderId="14" xfId="3" applyNumberFormat="1" applyFont="1" applyBorder="1" applyAlignment="1">
      <alignment horizontal="center" vertical="center"/>
    </xf>
    <xf numFmtId="39" fontId="3" fillId="0" borderId="14" xfId="3" applyNumberFormat="1" applyFont="1" applyBorder="1" applyAlignment="1">
      <alignment vertical="center"/>
    </xf>
    <xf numFmtId="0" fontId="3" fillId="0" borderId="14" xfId="3" applyFont="1" applyBorder="1" applyAlignment="1">
      <alignment horizontal="center" vertical="center" wrapText="1"/>
    </xf>
    <xf numFmtId="0" fontId="3" fillId="0" borderId="0" xfId="3" applyFont="1" applyAlignment="1">
      <alignment horizontal="left" vertical="top" wrapText="1"/>
    </xf>
    <xf numFmtId="10" fontId="3" fillId="0" borderId="14" xfId="13" applyNumberFormat="1" applyFont="1" applyBorder="1" applyAlignment="1">
      <alignment vertical="center"/>
    </xf>
    <xf numFmtId="0" fontId="3" fillId="0" borderId="4" xfId="3" applyFont="1" applyBorder="1" applyAlignment="1">
      <alignment horizontal="left" vertical="top" wrapText="1"/>
    </xf>
    <xf numFmtId="0" fontId="3" fillId="0" borderId="11" xfId="3" applyFont="1" applyBorder="1" applyAlignment="1">
      <alignment horizontal="left" vertical="center" wrapText="1"/>
    </xf>
    <xf numFmtId="0" fontId="4" fillId="0" borderId="6" xfId="3" applyFont="1" applyBorder="1" applyAlignment="1">
      <alignment horizontal="center" vertical="center"/>
    </xf>
    <xf numFmtId="167" fontId="3" fillId="0" borderId="14" xfId="14" applyNumberFormat="1" applyFont="1" applyBorder="1" applyAlignment="1">
      <alignment horizontal="center" vertical="center" wrapText="1"/>
    </xf>
    <xf numFmtId="10" fontId="3" fillId="0" borderId="14" xfId="13" applyNumberFormat="1" applyFont="1" applyBorder="1" applyAlignment="1" applyProtection="1">
      <alignment vertical="center"/>
    </xf>
    <xf numFmtId="10" fontId="3" fillId="0" borderId="0" xfId="13" applyNumberFormat="1" applyFont="1" applyBorder="1" applyProtection="1"/>
    <xf numFmtId="39" fontId="3" fillId="0" borderId="0" xfId="3" applyNumberFormat="1" applyFont="1"/>
    <xf numFmtId="39" fontId="3" fillId="0" borderId="13" xfId="3" applyNumberFormat="1" applyFont="1" applyBorder="1"/>
    <xf numFmtId="169" fontId="4" fillId="0" borderId="14" xfId="3" applyNumberFormat="1" applyFont="1" applyBorder="1" applyAlignment="1">
      <alignment horizontal="left" vertical="center"/>
    </xf>
    <xf numFmtId="169" fontId="4" fillId="0" borderId="14" xfId="3" applyNumberFormat="1" applyFont="1" applyBorder="1" applyAlignment="1">
      <alignment horizontal="center" vertical="top"/>
    </xf>
    <xf numFmtId="169" fontId="4" fillId="0" borderId="14" xfId="3" applyNumberFormat="1" applyFont="1" applyBorder="1" applyAlignment="1">
      <alignment vertical="top" wrapText="1"/>
    </xf>
    <xf numFmtId="2" fontId="4" fillId="0" borderId="8" xfId="3" applyNumberFormat="1" applyFont="1" applyBorder="1" applyAlignment="1">
      <alignment horizontal="left" vertical="center"/>
    </xf>
    <xf numFmtId="2" fontId="4" fillId="0" borderId="14" xfId="3" applyNumberFormat="1" applyFont="1" applyBorder="1" applyAlignment="1">
      <alignment horizontal="left" vertical="center"/>
    </xf>
    <xf numFmtId="39" fontId="4" fillId="0" borderId="14" xfId="3" applyNumberFormat="1" applyFont="1" applyBorder="1" applyAlignment="1">
      <alignment horizontal="center" vertical="top"/>
    </xf>
    <xf numFmtId="169" fontId="4" fillId="0" borderId="14" xfId="3" applyNumberFormat="1" applyFont="1" applyBorder="1" applyAlignment="1">
      <alignment horizontal="left" vertical="top"/>
    </xf>
    <xf numFmtId="176" fontId="4" fillId="0" borderId="14" xfId="3" applyNumberFormat="1" applyFont="1" applyBorder="1" applyAlignment="1">
      <alignment horizontal="left" vertical="top"/>
    </xf>
    <xf numFmtId="10" fontId="3" fillId="0" borderId="0" xfId="13" applyNumberFormat="1" applyFont="1" applyBorder="1"/>
    <xf numFmtId="0" fontId="3" fillId="0" borderId="0" xfId="0" applyFont="1"/>
    <xf numFmtId="0" fontId="3" fillId="0" borderId="20" xfId="0" applyFont="1" applyBorder="1" applyAlignment="1">
      <alignment horizontal="center" vertical="center"/>
    </xf>
    <xf numFmtId="0" fontId="3" fillId="0" borderId="3" xfId="0" applyFont="1" applyBorder="1" applyAlignment="1">
      <alignment horizontal="center" vertical="center" wrapText="1"/>
    </xf>
    <xf numFmtId="42" fontId="3" fillId="0" borderId="16" xfId="12" applyFont="1" applyFill="1" applyBorder="1"/>
    <xf numFmtId="175" fontId="3" fillId="0" borderId="0" xfId="9" applyNumberFormat="1" applyFont="1"/>
    <xf numFmtId="0" fontId="4" fillId="0" borderId="9" xfId="3" applyFont="1" applyBorder="1" applyAlignment="1">
      <alignment horizontal="left" vertical="top" wrapText="1"/>
    </xf>
    <xf numFmtId="0" fontId="4" fillId="0" borderId="0" xfId="3" applyFont="1" applyAlignment="1">
      <alignment horizontal="left" vertical="top" wrapText="1"/>
    </xf>
    <xf numFmtId="0" fontId="4" fillId="0" borderId="13" xfId="3" applyFont="1" applyBorder="1" applyAlignment="1">
      <alignment horizontal="left" vertical="top" wrapText="1"/>
    </xf>
    <xf numFmtId="10" fontId="3" fillId="0" borderId="6" xfId="13" applyNumberFormat="1" applyFont="1" applyBorder="1" applyAlignment="1">
      <alignment horizontal="center" wrapText="1"/>
    </xf>
    <xf numFmtId="10" fontId="3" fillId="0" borderId="7" xfId="13" applyNumberFormat="1" applyFont="1" applyBorder="1" applyAlignment="1">
      <alignment horizontal="center" wrapText="1"/>
    </xf>
    <xf numFmtId="10" fontId="3" fillId="0" borderId="8" xfId="13" applyNumberFormat="1" applyFont="1" applyBorder="1" applyAlignment="1">
      <alignment horizontal="center" wrapText="1"/>
    </xf>
    <xf numFmtId="175" fontId="3" fillId="0" borderId="13" xfId="9" applyNumberFormat="1" applyFont="1" applyBorder="1"/>
    <xf numFmtId="2" fontId="3" fillId="0" borderId="6" xfId="3" applyNumberFormat="1" applyFont="1" applyBorder="1" applyAlignment="1">
      <alignment horizontal="center" vertical="center" wrapText="1"/>
    </xf>
    <xf numFmtId="2" fontId="3" fillId="0" borderId="7" xfId="3" applyNumberFormat="1" applyFont="1" applyBorder="1" applyAlignment="1">
      <alignment horizontal="center" vertical="center" wrapText="1"/>
    </xf>
    <xf numFmtId="2" fontId="3" fillId="0" borderId="8" xfId="3" applyNumberFormat="1" applyFont="1" applyBorder="1" applyAlignment="1">
      <alignment horizontal="center" vertical="center" wrapText="1"/>
    </xf>
    <xf numFmtId="171" fontId="3" fillId="0" borderId="14" xfId="3" applyNumberFormat="1" applyFont="1" applyBorder="1" applyAlignment="1">
      <alignment horizontal="center" vertical="center" wrapText="1"/>
    </xf>
    <xf numFmtId="3" fontId="3" fillId="2" borderId="14" xfId="3" applyNumberFormat="1" applyFont="1" applyFill="1" applyBorder="1" applyAlignment="1">
      <alignment horizontal="center" vertical="center"/>
    </xf>
    <xf numFmtId="171" fontId="3" fillId="2" borderId="14" xfId="3" applyNumberFormat="1" applyFont="1" applyFill="1" applyBorder="1" applyAlignment="1">
      <alignment horizontal="center" vertical="center" wrapText="1"/>
    </xf>
    <xf numFmtId="175" fontId="4" fillId="0" borderId="14" xfId="9" applyNumberFormat="1" applyFont="1" applyBorder="1" applyAlignment="1">
      <alignment horizontal="center" vertical="center" wrapText="1"/>
    </xf>
    <xf numFmtId="175" fontId="4" fillId="2" borderId="14" xfId="9" applyNumberFormat="1" applyFont="1" applyFill="1" applyBorder="1" applyAlignment="1">
      <alignment horizontal="center" vertical="center"/>
    </xf>
    <xf numFmtId="0" fontId="3" fillId="0" borderId="14" xfId="3" applyFont="1" applyBorder="1" applyAlignment="1">
      <alignment horizontal="left" vertical="top" wrapText="1"/>
    </xf>
    <xf numFmtId="175" fontId="3" fillId="0" borderId="14" xfId="9" applyNumberFormat="1" applyFont="1" applyBorder="1" applyAlignment="1" applyProtection="1">
      <alignment vertical="center"/>
    </xf>
    <xf numFmtId="175" fontId="3" fillId="0" borderId="14" xfId="9" applyNumberFormat="1" applyFont="1" applyBorder="1" applyAlignment="1">
      <alignment vertical="center"/>
    </xf>
    <xf numFmtId="175" fontId="4" fillId="0" borderId="14" xfId="9" applyNumberFormat="1" applyFont="1" applyBorder="1" applyAlignment="1">
      <alignment horizontal="center" vertical="center" wrapText="1"/>
    </xf>
    <xf numFmtId="175" fontId="4" fillId="0" borderId="14" xfId="9" applyNumberFormat="1" applyFont="1" applyBorder="1" applyAlignment="1" applyProtection="1">
      <alignment vertical="center"/>
    </xf>
    <xf numFmtId="175" fontId="3" fillId="0" borderId="0" xfId="9" applyNumberFormat="1" applyFont="1" applyAlignment="1">
      <alignment horizontal="left" vertical="center"/>
    </xf>
    <xf numFmtId="39" fontId="4" fillId="0" borderId="14" xfId="3" applyNumberFormat="1" applyFont="1" applyBorder="1" applyAlignment="1">
      <alignment horizontal="left" vertical="top"/>
    </xf>
    <xf numFmtId="1" fontId="3" fillId="0" borderId="6" xfId="0" applyNumberFormat="1" applyFont="1" applyBorder="1" applyAlignment="1">
      <alignment horizontal="center" vertical="center" wrapText="1"/>
    </xf>
    <xf numFmtId="1" fontId="3" fillId="0" borderId="7" xfId="0" applyNumberFormat="1" applyFont="1" applyBorder="1" applyAlignment="1">
      <alignment horizontal="center" vertical="center" wrapText="1"/>
    </xf>
    <xf numFmtId="1" fontId="3" fillId="0" borderId="8" xfId="0" applyNumberFormat="1" applyFont="1" applyBorder="1" applyAlignment="1">
      <alignment horizontal="center" vertical="center" wrapText="1"/>
    </xf>
    <xf numFmtId="0" fontId="4" fillId="0" borderId="6" xfId="3" applyFont="1" applyBorder="1" applyAlignment="1">
      <alignment horizontal="left" vertical="top" wrapText="1"/>
    </xf>
    <xf numFmtId="0" fontId="4" fillId="0" borderId="8" xfId="3" applyFont="1" applyBorder="1" applyAlignment="1">
      <alignment horizontal="left" vertical="top" wrapText="1"/>
    </xf>
    <xf numFmtId="0" fontId="3" fillId="0" borderId="7" xfId="3" applyFont="1" applyBorder="1" applyAlignment="1">
      <alignment horizontal="center" vertical="center" wrapText="1"/>
    </xf>
    <xf numFmtId="175" fontId="3" fillId="0" borderId="7" xfId="9" applyNumberFormat="1" applyFont="1" applyBorder="1" applyAlignment="1">
      <alignment horizontal="center" vertical="center" wrapText="1"/>
    </xf>
    <xf numFmtId="175" fontId="3" fillId="0" borderId="8" xfId="9" applyNumberFormat="1" applyFont="1" applyBorder="1" applyAlignment="1">
      <alignment horizontal="center" vertical="center" wrapText="1"/>
    </xf>
    <xf numFmtId="1" fontId="3" fillId="0" borderId="14" xfId="0" applyNumberFormat="1" applyFont="1" applyBorder="1" applyAlignment="1">
      <alignment horizontal="center" vertical="center" wrapText="1"/>
    </xf>
    <xf numFmtId="1" fontId="3" fillId="2" borderId="6" xfId="0" applyNumberFormat="1" applyFont="1" applyFill="1" applyBorder="1" applyAlignment="1">
      <alignment horizontal="center" vertical="center" wrapText="1"/>
    </xf>
    <xf numFmtId="1" fontId="3" fillId="2" borderId="7" xfId="0" applyNumberFormat="1" applyFont="1" applyFill="1" applyBorder="1" applyAlignment="1">
      <alignment horizontal="center" vertical="center" wrapText="1"/>
    </xf>
    <xf numFmtId="1" fontId="3" fillId="2" borderId="8" xfId="0" applyNumberFormat="1" applyFont="1" applyFill="1" applyBorder="1" applyAlignment="1">
      <alignment horizontal="center" vertical="center" wrapText="1"/>
    </xf>
    <xf numFmtId="179" fontId="4" fillId="0" borderId="0" xfId="9" applyNumberFormat="1" applyFont="1" applyAlignment="1">
      <alignment vertical="center"/>
    </xf>
    <xf numFmtId="10" fontId="3" fillId="0" borderId="0" xfId="6" applyNumberFormat="1" applyFont="1" applyAlignment="1">
      <alignment wrapText="1"/>
    </xf>
    <xf numFmtId="9" fontId="3" fillId="0" borderId="19" xfId="6" applyFont="1" applyBorder="1" applyAlignment="1">
      <alignment horizontal="center" vertical="center"/>
    </xf>
    <xf numFmtId="9" fontId="3" fillId="0" borderId="16" xfId="6" applyFont="1" applyBorder="1" applyAlignment="1">
      <alignment horizontal="center" vertical="center"/>
    </xf>
    <xf numFmtId="0" fontId="3" fillId="0" borderId="14" xfId="3" applyFont="1" applyBorder="1" applyAlignment="1">
      <alignment horizontal="center" vertical="center" wrapText="1"/>
    </xf>
    <xf numFmtId="175" fontId="3" fillId="0" borderId="0" xfId="3" applyNumberFormat="1" applyFont="1"/>
    <xf numFmtId="175" fontId="3" fillId="0" borderId="0" xfId="9" applyNumberFormat="1" applyFont="1" applyFill="1" applyAlignment="1">
      <alignment horizontal="left" vertical="center"/>
    </xf>
    <xf numFmtId="0" fontId="4" fillId="0" borderId="6" xfId="3" applyFont="1" applyBorder="1" applyAlignment="1">
      <alignment horizontal="left" vertical="top"/>
    </xf>
    <xf numFmtId="0" fontId="4" fillId="0" borderId="7" xfId="3" applyFont="1" applyBorder="1" applyAlignment="1">
      <alignment horizontal="left" vertical="top"/>
    </xf>
    <xf numFmtId="0" fontId="3" fillId="0" borderId="7" xfId="3" applyFont="1" applyBorder="1" applyAlignment="1">
      <alignment horizontal="center" vertical="center"/>
    </xf>
    <xf numFmtId="175" fontId="3" fillId="0" borderId="7" xfId="9" applyNumberFormat="1" applyFont="1" applyBorder="1" applyAlignment="1">
      <alignment horizontal="center" vertical="center"/>
    </xf>
    <xf numFmtId="175" fontId="3" fillId="0" borderId="8" xfId="9" applyNumberFormat="1" applyFont="1" applyBorder="1" applyAlignment="1">
      <alignment horizontal="center" vertical="center"/>
    </xf>
    <xf numFmtId="2" fontId="3" fillId="2" borderId="10" xfId="0" applyNumberFormat="1" applyFont="1" applyFill="1" applyBorder="1" applyAlignment="1">
      <alignment horizontal="left" vertical="center" wrapText="1"/>
    </xf>
    <xf numFmtId="2" fontId="3" fillId="2" borderId="11" xfId="0" applyNumberFormat="1" applyFont="1" applyFill="1" applyBorder="1" applyAlignment="1">
      <alignment horizontal="left" vertical="center" wrapText="1"/>
    </xf>
    <xf numFmtId="2" fontId="3" fillId="2" borderId="12" xfId="0" applyNumberFormat="1" applyFont="1" applyFill="1" applyBorder="1" applyAlignment="1">
      <alignment horizontal="left" vertical="center" wrapText="1"/>
    </xf>
    <xf numFmtId="0" fontId="3" fillId="0" borderId="19" xfId="3" applyFont="1" applyBorder="1" applyAlignment="1">
      <alignment horizontal="center" vertical="top" wrapText="1"/>
    </xf>
    <xf numFmtId="0" fontId="3" fillId="0" borderId="20" xfId="3" applyFont="1" applyBorder="1" applyAlignment="1">
      <alignment horizontal="center" vertical="top" wrapText="1"/>
    </xf>
    <xf numFmtId="0" fontId="3" fillId="0" borderId="19" xfId="3" applyFont="1" applyBorder="1" applyAlignment="1">
      <alignment horizontal="left" vertical="center" wrapText="1"/>
    </xf>
    <xf numFmtId="175" fontId="3" fillId="0" borderId="14" xfId="9" applyNumberFormat="1" applyFont="1" applyFill="1" applyBorder="1" applyAlignment="1" applyProtection="1">
      <alignment vertical="center"/>
    </xf>
    <xf numFmtId="0" fontId="3" fillId="0" borderId="16" xfId="3" applyFont="1" applyBorder="1" applyAlignment="1">
      <alignment horizontal="center" vertical="top" wrapText="1"/>
    </xf>
    <xf numFmtId="0" fontId="3" fillId="0" borderId="16" xfId="3" applyFont="1" applyBorder="1" applyAlignment="1">
      <alignment horizontal="left" vertical="center" wrapText="1"/>
    </xf>
    <xf numFmtId="175" fontId="3" fillId="0" borderId="14" xfId="9" applyNumberFormat="1" applyFont="1" applyBorder="1" applyAlignment="1">
      <alignment horizontal="center" vertical="center" wrapText="1"/>
    </xf>
    <xf numFmtId="49" fontId="3" fillId="0" borderId="14" xfId="9" applyNumberFormat="1" applyFont="1" applyFill="1" applyBorder="1" applyAlignment="1">
      <alignment horizontal="center" vertical="center" wrapText="1"/>
    </xf>
    <xf numFmtId="49" fontId="3" fillId="0" borderId="19" xfId="9" applyNumberFormat="1" applyFont="1" applyFill="1" applyBorder="1" applyAlignment="1">
      <alignment horizontal="center" vertical="center" wrapText="1"/>
    </xf>
    <xf numFmtId="0" fontId="3" fillId="0" borderId="19" xfId="9" applyNumberFormat="1" applyFont="1" applyFill="1" applyBorder="1" applyAlignment="1">
      <alignment horizontal="center" vertical="center"/>
    </xf>
    <xf numFmtId="0" fontId="3" fillId="0" borderId="14" xfId="9" applyNumberFormat="1" applyFont="1" applyFill="1" applyBorder="1" applyAlignment="1">
      <alignment horizontal="center" vertical="center"/>
    </xf>
    <xf numFmtId="1" fontId="3" fillId="2" borderId="19" xfId="0" applyNumberFormat="1" applyFont="1" applyFill="1" applyBorder="1" applyAlignment="1">
      <alignment horizontal="center" vertical="center" wrapText="1"/>
    </xf>
    <xf numFmtId="9" fontId="4" fillId="0" borderId="14" xfId="6" applyFont="1" applyBorder="1" applyAlignment="1">
      <alignment horizontal="center" vertical="center" wrapText="1"/>
    </xf>
    <xf numFmtId="177" fontId="3" fillId="0" borderId="14" xfId="11" applyNumberFormat="1" applyFont="1" applyBorder="1"/>
    <xf numFmtId="175" fontId="3" fillId="0" borderId="0" xfId="9" applyNumberFormat="1" applyFont="1" applyFill="1"/>
    <xf numFmtId="9" fontId="3" fillId="0" borderId="19" xfId="6" applyFont="1" applyBorder="1" applyAlignment="1" applyProtection="1">
      <alignment horizontal="center" vertical="center"/>
    </xf>
    <xf numFmtId="9" fontId="3" fillId="0" borderId="16" xfId="6" applyFont="1" applyBorder="1" applyAlignment="1" applyProtection="1">
      <alignment horizontal="center" vertical="center"/>
    </xf>
    <xf numFmtId="1" fontId="3" fillId="0" borderId="14" xfId="3" applyNumberFormat="1" applyFont="1" applyBorder="1" applyAlignment="1">
      <alignment vertical="center"/>
    </xf>
    <xf numFmtId="44" fontId="3" fillId="0" borderId="0" xfId="9" applyFont="1"/>
    <xf numFmtId="44" fontId="3" fillId="0" borderId="0" xfId="3" applyNumberFormat="1" applyFont="1"/>
    <xf numFmtId="0" fontId="4" fillId="0" borderId="8" xfId="3" applyFont="1" applyBorder="1" applyAlignment="1">
      <alignment vertical="center"/>
    </xf>
    <xf numFmtId="0" fontId="3" fillId="0" borderId="7" xfId="3" applyFont="1" applyBorder="1" applyAlignment="1">
      <alignment vertical="center"/>
    </xf>
    <xf numFmtId="0" fontId="3" fillId="0" borderId="8" xfId="3" applyFont="1" applyBorder="1" applyAlignment="1">
      <alignment vertical="center"/>
    </xf>
    <xf numFmtId="0" fontId="4" fillId="0" borderId="7" xfId="3" applyFont="1" applyBorder="1" applyAlignment="1">
      <alignment horizontal="left" vertical="center" wrapText="1"/>
    </xf>
    <xf numFmtId="2" fontId="3" fillId="2" borderId="6" xfId="0" applyNumberFormat="1" applyFont="1" applyFill="1" applyBorder="1" applyAlignment="1">
      <alignment horizontal="center" vertical="center" wrapText="1"/>
    </xf>
    <xf numFmtId="2" fontId="3" fillId="2" borderId="7" xfId="0" applyNumberFormat="1" applyFont="1" applyFill="1" applyBorder="1" applyAlignment="1">
      <alignment horizontal="center" vertical="center" wrapText="1"/>
    </xf>
    <xf numFmtId="2" fontId="3" fillId="2" borderId="8" xfId="0" applyNumberFormat="1" applyFont="1" applyFill="1" applyBorder="1" applyAlignment="1">
      <alignment horizontal="center" vertical="center" wrapText="1"/>
    </xf>
    <xf numFmtId="178" fontId="3" fillId="2" borderId="15" xfId="0" applyNumberFormat="1" applyFont="1" applyFill="1" applyBorder="1" applyAlignment="1">
      <alignment horizontal="right" vertical="center" wrapText="1"/>
    </xf>
    <xf numFmtId="0" fontId="4" fillId="0" borderId="7" xfId="3" applyFont="1" applyBorder="1" applyAlignment="1">
      <alignment horizontal="left" vertical="top" wrapText="1"/>
    </xf>
    <xf numFmtId="0" fontId="4" fillId="0" borderId="6" xfId="3" applyFont="1" applyBorder="1" applyAlignment="1">
      <alignment vertical="top"/>
    </xf>
    <xf numFmtId="0" fontId="3" fillId="0" borderId="8" xfId="3" applyFont="1" applyBorder="1" applyAlignment="1">
      <alignment horizontal="center" vertical="center"/>
    </xf>
    <xf numFmtId="177" fontId="3" fillId="0" borderId="0" xfId="3" applyNumberFormat="1" applyFont="1" applyAlignment="1">
      <alignment horizontal="left" vertical="center"/>
    </xf>
    <xf numFmtId="0" fontId="4" fillId="0" borderId="7" xfId="3" applyFont="1" applyBorder="1" applyAlignment="1">
      <alignment horizontal="left" vertical="center"/>
    </xf>
    <xf numFmtId="0" fontId="4" fillId="0" borderId="7" xfId="3" applyFont="1" applyBorder="1" applyAlignment="1">
      <alignment horizontal="left" vertical="top"/>
    </xf>
    <xf numFmtId="175" fontId="3" fillId="2" borderId="15" xfId="9" applyNumberFormat="1" applyFont="1" applyFill="1" applyBorder="1" applyAlignment="1">
      <alignment horizontal="right" vertical="center" wrapText="1"/>
    </xf>
    <xf numFmtId="177" fontId="3" fillId="0" borderId="14" xfId="11" applyNumberFormat="1" applyFont="1" applyBorder="1" applyAlignment="1">
      <alignment vertical="center" wrapText="1"/>
    </xf>
    <xf numFmtId="177" fontId="3" fillId="0" borderId="14" xfId="11" applyNumberFormat="1" applyFont="1" applyBorder="1" applyAlignment="1">
      <alignment horizontal="center" vertical="center" wrapText="1"/>
    </xf>
    <xf numFmtId="9" fontId="3" fillId="0" borderId="14" xfId="3" applyNumberFormat="1" applyFont="1" applyBorder="1" applyAlignment="1">
      <alignment horizontal="left" vertical="center"/>
    </xf>
    <xf numFmtId="0" fontId="3" fillId="0" borderId="14" xfId="0" applyFont="1" applyBorder="1" applyAlignment="1">
      <alignment horizontal="center"/>
    </xf>
    <xf numFmtId="167" fontId="3" fillId="0" borderId="0" xfId="3" applyNumberFormat="1" applyFont="1"/>
    <xf numFmtId="3" fontId="3" fillId="0" borderId="14" xfId="3" applyNumberFormat="1" applyFont="1" applyBorder="1" applyAlignment="1">
      <alignment horizontal="center" vertical="center" wrapText="1"/>
    </xf>
    <xf numFmtId="175" fontId="4" fillId="0" borderId="0" xfId="9" applyNumberFormat="1" applyFont="1" applyAlignment="1">
      <alignment vertical="center"/>
    </xf>
    <xf numFmtId="2" fontId="3" fillId="2" borderId="14" xfId="0" applyNumberFormat="1" applyFont="1" applyFill="1" applyBorder="1" applyAlignment="1">
      <alignment horizontal="center" vertical="center" wrapText="1"/>
    </xf>
    <xf numFmtId="0" fontId="3" fillId="0" borderId="8" xfId="3" applyFont="1" applyBorder="1" applyAlignment="1">
      <alignment horizontal="center" vertical="center" wrapText="1"/>
    </xf>
    <xf numFmtId="175" fontId="3" fillId="0" borderId="0" xfId="3" applyNumberFormat="1" applyFont="1" applyAlignment="1">
      <alignment horizontal="left" vertical="center"/>
    </xf>
    <xf numFmtId="1" fontId="3" fillId="2" borderId="0" xfId="0" applyNumberFormat="1" applyFont="1" applyFill="1" applyAlignment="1">
      <alignment horizontal="center" vertical="center" wrapText="1"/>
    </xf>
    <xf numFmtId="2" fontId="3" fillId="2" borderId="0" xfId="0" applyNumberFormat="1" applyFont="1" applyFill="1" applyAlignment="1">
      <alignment horizontal="left" vertical="center" wrapText="1"/>
    </xf>
    <xf numFmtId="0" fontId="4" fillId="2" borderId="1" xfId="12" applyNumberFormat="1" applyFont="1" applyFill="1" applyBorder="1" applyAlignment="1">
      <alignment horizontal="center" vertical="center" wrapText="1"/>
    </xf>
    <xf numFmtId="0" fontId="4" fillId="2" borderId="2" xfId="12" applyNumberFormat="1" applyFont="1" applyFill="1" applyBorder="1" applyAlignment="1">
      <alignment horizontal="center" vertical="center" wrapText="1"/>
    </xf>
    <xf numFmtId="175" fontId="14" fillId="2" borderId="18" xfId="12" applyNumberFormat="1" applyFont="1" applyFill="1" applyBorder="1" applyAlignment="1">
      <alignment vertical="center" wrapText="1"/>
    </xf>
    <xf numFmtId="175" fontId="14" fillId="2" borderId="23" xfId="12" applyNumberFormat="1" applyFont="1" applyFill="1" applyBorder="1" applyAlignment="1">
      <alignment vertical="center" wrapText="1"/>
    </xf>
    <xf numFmtId="10" fontId="3" fillId="0" borderId="14" xfId="13" applyNumberFormat="1" applyFont="1" applyBorder="1"/>
    <xf numFmtId="10" fontId="3" fillId="0" borderId="6" xfId="13" applyNumberFormat="1" applyFont="1" applyBorder="1" applyAlignment="1">
      <alignment horizontal="center"/>
    </xf>
    <xf numFmtId="10" fontId="3" fillId="0" borderId="7" xfId="13" applyNumberFormat="1" applyFont="1" applyBorder="1" applyAlignment="1">
      <alignment horizontal="center"/>
    </xf>
    <xf numFmtId="10" fontId="3" fillId="0" borderId="8" xfId="13" applyNumberFormat="1" applyFont="1" applyBorder="1" applyAlignment="1">
      <alignment horizontal="center"/>
    </xf>
    <xf numFmtId="0" fontId="3" fillId="0" borderId="13" xfId="3" applyFont="1" applyBorder="1"/>
    <xf numFmtId="171" fontId="3" fillId="0" borderId="0" xfId="3" applyNumberFormat="1" applyFont="1"/>
  </cellXfs>
  <cellStyles count="16">
    <cellStyle name="Millares 13 13 2" xfId="10"/>
    <cellStyle name="Millares 2" xfId="7"/>
    <cellStyle name="Millares 2 2" xfId="15"/>
    <cellStyle name="Millares 2 4 2 2" xfId="4"/>
    <cellStyle name="Millares 3" xfId="11"/>
    <cellStyle name="Moneda" xfId="1" builtinId="4"/>
    <cellStyle name="Moneda [0]" xfId="12" builtinId="7"/>
    <cellStyle name="Moneda 2" xfId="9"/>
    <cellStyle name="Moneda 2 2" xfId="14"/>
    <cellStyle name="Normal" xfId="0" builtinId="0"/>
    <cellStyle name="Normal 2" xfId="5"/>
    <cellStyle name="Normal 2 2" xfId="3"/>
    <cellStyle name="Normal 2 3" xfId="8"/>
    <cellStyle name="Porcentaje" xfId="2" builtinId="5"/>
    <cellStyle name="Porcentaje 2" xfId="6"/>
    <cellStyle name="Porcentaje 2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AA99427C-2A46-41B6-8DDC-0AB5B2B352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57918" y="300633"/>
          <a:ext cx="1376958" cy="1176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1276352</xdr:colOff>
      <xdr:row>1</xdr:row>
      <xdr:rowOff>66675</xdr:rowOff>
    </xdr:from>
    <xdr:to>
      <xdr:col>2</xdr:col>
      <xdr:colOff>2819401</xdr:colOff>
      <xdr:row>4</xdr:row>
      <xdr:rowOff>197303</xdr:rowOff>
    </xdr:to>
    <xdr:pic>
      <xdr:nvPicPr>
        <xdr:cNvPr id="3" name="3 Imagen" descr="Membretes_2024_2-01">
          <a:extLst>
            <a:ext uri="{FF2B5EF4-FFF2-40B4-BE49-F238E27FC236}">
              <a16:creationId xmlns:a16="http://schemas.microsoft.com/office/drawing/2014/main" id="{EE47877F-3226-4890-8BB2-8942E427F42F}"/>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725388" y="352425"/>
          <a:ext cx="4577442" cy="1055914"/>
        </a:xfrm>
        <a:prstGeom prst="rect">
          <a:avLst/>
        </a:prstGeom>
        <a:noFill/>
        <a:ln>
          <a:noFill/>
        </a:ln>
      </xdr:spPr>
    </xdr:pic>
    <xdr:clientData/>
  </xdr:twoCellAnchor>
  <xdr:twoCellAnchor>
    <xdr:from>
      <xdr:col>15</xdr:col>
      <xdr:colOff>416718</xdr:colOff>
      <xdr:row>36</xdr:row>
      <xdr:rowOff>14883</xdr:rowOff>
    </xdr:from>
    <xdr:to>
      <xdr:col>16</xdr:col>
      <xdr:colOff>669726</xdr:colOff>
      <xdr:row>39</xdr:row>
      <xdr:rowOff>267891</xdr:rowOff>
    </xdr:to>
    <xdr:pic>
      <xdr:nvPicPr>
        <xdr:cNvPr id="4" name="Imagen 1" descr="CAPITAL">
          <a:extLst>
            <a:ext uri="{FF2B5EF4-FFF2-40B4-BE49-F238E27FC236}">
              <a16:creationId xmlns:a16="http://schemas.microsoft.com/office/drawing/2014/main" id="{418EE977-A61B-4D13-A850-7BD59781B5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57918" y="12864108"/>
          <a:ext cx="1376958" cy="1138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514352</xdr:colOff>
      <xdr:row>35</xdr:row>
      <xdr:rowOff>257175</xdr:rowOff>
    </xdr:from>
    <xdr:ext cx="4657724" cy="1066800"/>
    <xdr:pic>
      <xdr:nvPicPr>
        <xdr:cNvPr id="5" name="3 Imagen" descr="Membretes_2024_2-01">
          <a:extLst>
            <a:ext uri="{FF2B5EF4-FFF2-40B4-BE49-F238E27FC236}">
              <a16:creationId xmlns:a16="http://schemas.microsoft.com/office/drawing/2014/main" id="{75F0DD60-CCFF-411D-A97E-AE0C68A07B0F}"/>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962027" y="12849225"/>
          <a:ext cx="4657724" cy="1066800"/>
        </a:xfrm>
        <a:prstGeom prst="rect">
          <a:avLst/>
        </a:prstGeom>
        <a:noFill/>
        <a:ln>
          <a:noFill/>
        </a:ln>
      </xdr:spPr>
    </xdr:pic>
    <xdr:clientData/>
  </xdr:oneCellAnchor>
  <xdr:twoCellAnchor>
    <xdr:from>
      <xdr:col>15</xdr:col>
      <xdr:colOff>416718</xdr:colOff>
      <xdr:row>73</xdr:row>
      <xdr:rowOff>14883</xdr:rowOff>
    </xdr:from>
    <xdr:to>
      <xdr:col>16</xdr:col>
      <xdr:colOff>669726</xdr:colOff>
      <xdr:row>76</xdr:row>
      <xdr:rowOff>267891</xdr:rowOff>
    </xdr:to>
    <xdr:pic>
      <xdr:nvPicPr>
        <xdr:cNvPr id="6" name="Imagen 1" descr="CAPITAL">
          <a:extLst>
            <a:ext uri="{FF2B5EF4-FFF2-40B4-BE49-F238E27FC236}">
              <a16:creationId xmlns:a16="http://schemas.microsoft.com/office/drawing/2014/main" id="{77BAF2A9-CE1F-4079-AAC2-21A85E8724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57918" y="24722733"/>
          <a:ext cx="1376958" cy="9673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514352</xdr:colOff>
      <xdr:row>72</xdr:row>
      <xdr:rowOff>257175</xdr:rowOff>
    </xdr:from>
    <xdr:ext cx="4657724" cy="1066800"/>
    <xdr:pic>
      <xdr:nvPicPr>
        <xdr:cNvPr id="7" name="3 Imagen" descr="Membretes_2024_2-01">
          <a:extLst>
            <a:ext uri="{FF2B5EF4-FFF2-40B4-BE49-F238E27FC236}">
              <a16:creationId xmlns:a16="http://schemas.microsoft.com/office/drawing/2014/main" id="{6DD16EBF-5E9E-454E-942B-4B149DBE869C}"/>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962027" y="24707850"/>
          <a:ext cx="4657724" cy="1066800"/>
        </a:xfrm>
        <a:prstGeom prst="rect">
          <a:avLst/>
        </a:prstGeom>
        <a:noFill/>
        <a:ln>
          <a:noFill/>
        </a:ln>
      </xdr:spPr>
    </xdr:pic>
    <xdr:clientData/>
  </xdr:oneCellAnchor>
  <xdr:twoCellAnchor>
    <xdr:from>
      <xdr:col>15</xdr:col>
      <xdr:colOff>416718</xdr:colOff>
      <xdr:row>109</xdr:row>
      <xdr:rowOff>14883</xdr:rowOff>
    </xdr:from>
    <xdr:to>
      <xdr:col>16</xdr:col>
      <xdr:colOff>669726</xdr:colOff>
      <xdr:row>112</xdr:row>
      <xdr:rowOff>267891</xdr:rowOff>
    </xdr:to>
    <xdr:pic>
      <xdr:nvPicPr>
        <xdr:cNvPr id="8" name="Imagen 1" descr="CAPITAL">
          <a:extLst>
            <a:ext uri="{FF2B5EF4-FFF2-40B4-BE49-F238E27FC236}">
              <a16:creationId xmlns:a16="http://schemas.microsoft.com/office/drawing/2014/main" id="{E0B04EBD-A364-4BB9-9289-8B5781A2FF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57918" y="36067008"/>
          <a:ext cx="1376958" cy="1015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514352</xdr:colOff>
      <xdr:row>108</xdr:row>
      <xdr:rowOff>257175</xdr:rowOff>
    </xdr:from>
    <xdr:ext cx="4657724" cy="1066800"/>
    <xdr:pic>
      <xdr:nvPicPr>
        <xdr:cNvPr id="9" name="3 Imagen" descr="Membretes_2024_2-01">
          <a:extLst>
            <a:ext uri="{FF2B5EF4-FFF2-40B4-BE49-F238E27FC236}">
              <a16:creationId xmlns:a16="http://schemas.microsoft.com/office/drawing/2014/main" id="{628B3899-C8AD-4331-B85B-38EAC492B7D9}"/>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962027" y="36052125"/>
          <a:ext cx="4657724" cy="1066800"/>
        </a:xfrm>
        <a:prstGeom prst="rect">
          <a:avLst/>
        </a:prstGeom>
        <a:noFill/>
        <a:ln>
          <a:noFill/>
        </a:ln>
      </xdr:spPr>
    </xdr:pic>
    <xdr:clientData/>
  </xdr:oneCellAnchor>
  <xdr:twoCellAnchor>
    <xdr:from>
      <xdr:col>15</xdr:col>
      <xdr:colOff>416718</xdr:colOff>
      <xdr:row>140</xdr:row>
      <xdr:rowOff>14883</xdr:rowOff>
    </xdr:from>
    <xdr:to>
      <xdr:col>16</xdr:col>
      <xdr:colOff>669726</xdr:colOff>
      <xdr:row>143</xdr:row>
      <xdr:rowOff>267891</xdr:rowOff>
    </xdr:to>
    <xdr:pic>
      <xdr:nvPicPr>
        <xdr:cNvPr id="10" name="Imagen 1" descr="CAPITAL">
          <a:extLst>
            <a:ext uri="{FF2B5EF4-FFF2-40B4-BE49-F238E27FC236}">
              <a16:creationId xmlns:a16="http://schemas.microsoft.com/office/drawing/2014/main" id="{47B0C18B-15AA-4948-BD47-32B5D3B9CA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57918" y="46468308"/>
          <a:ext cx="1376958" cy="1015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514352</xdr:colOff>
      <xdr:row>139</xdr:row>
      <xdr:rowOff>257175</xdr:rowOff>
    </xdr:from>
    <xdr:ext cx="4657724" cy="1066800"/>
    <xdr:pic>
      <xdr:nvPicPr>
        <xdr:cNvPr id="11" name="3 Imagen" descr="Membretes_2024_2-01">
          <a:extLst>
            <a:ext uri="{FF2B5EF4-FFF2-40B4-BE49-F238E27FC236}">
              <a16:creationId xmlns:a16="http://schemas.microsoft.com/office/drawing/2014/main" id="{2C5EDA2B-24C8-4D34-BDAC-2770E6C8BF6A}"/>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962027" y="46453425"/>
          <a:ext cx="4657724" cy="1066800"/>
        </a:xfrm>
        <a:prstGeom prst="rect">
          <a:avLst/>
        </a:prstGeom>
        <a:noFill/>
        <a:ln>
          <a:noFill/>
        </a:ln>
      </xdr:spPr>
    </xdr:pic>
    <xdr:clientData/>
  </xdr:oneCellAnchor>
  <xdr:twoCellAnchor>
    <xdr:from>
      <xdr:col>15</xdr:col>
      <xdr:colOff>416718</xdr:colOff>
      <xdr:row>1</xdr:row>
      <xdr:rowOff>14883</xdr:rowOff>
    </xdr:from>
    <xdr:to>
      <xdr:col>16</xdr:col>
      <xdr:colOff>669726</xdr:colOff>
      <xdr:row>4</xdr:row>
      <xdr:rowOff>267891</xdr:rowOff>
    </xdr:to>
    <xdr:pic>
      <xdr:nvPicPr>
        <xdr:cNvPr id="12" name="Imagen 11" descr="CAPITAL">
          <a:extLst>
            <a:ext uri="{FF2B5EF4-FFF2-40B4-BE49-F238E27FC236}">
              <a16:creationId xmlns:a16="http://schemas.microsoft.com/office/drawing/2014/main" id="{7BBF4A25-7AAB-4108-9B3B-FCBA727F95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57918" y="300633"/>
          <a:ext cx="1376958" cy="1176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416718</xdr:colOff>
      <xdr:row>36</xdr:row>
      <xdr:rowOff>14883</xdr:rowOff>
    </xdr:from>
    <xdr:to>
      <xdr:col>16</xdr:col>
      <xdr:colOff>669726</xdr:colOff>
      <xdr:row>39</xdr:row>
      <xdr:rowOff>267891</xdr:rowOff>
    </xdr:to>
    <xdr:pic>
      <xdr:nvPicPr>
        <xdr:cNvPr id="14" name="Imagen 1" descr="CAPITAL">
          <a:extLst>
            <a:ext uri="{FF2B5EF4-FFF2-40B4-BE49-F238E27FC236}">
              <a16:creationId xmlns:a16="http://schemas.microsoft.com/office/drawing/2014/main" id="{54B3385F-8695-4BFD-AF17-656BCA014F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57918" y="12864108"/>
          <a:ext cx="1376958" cy="1138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514352</xdr:colOff>
      <xdr:row>35</xdr:row>
      <xdr:rowOff>257175</xdr:rowOff>
    </xdr:from>
    <xdr:ext cx="4657724" cy="1066800"/>
    <xdr:pic>
      <xdr:nvPicPr>
        <xdr:cNvPr id="15" name="3 Imagen" descr="Membretes_2024_2-01">
          <a:extLst>
            <a:ext uri="{FF2B5EF4-FFF2-40B4-BE49-F238E27FC236}">
              <a16:creationId xmlns:a16="http://schemas.microsoft.com/office/drawing/2014/main" id="{9E4DA2E7-3BF3-42B1-BBB7-FB67D1AEAC4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962027" y="12849225"/>
          <a:ext cx="4657724" cy="1066800"/>
        </a:xfrm>
        <a:prstGeom prst="rect">
          <a:avLst/>
        </a:prstGeom>
        <a:noFill/>
        <a:ln>
          <a:noFill/>
        </a:ln>
      </xdr:spPr>
    </xdr:pic>
    <xdr:clientData/>
  </xdr:oneCellAnchor>
  <xdr:twoCellAnchor>
    <xdr:from>
      <xdr:col>15</xdr:col>
      <xdr:colOff>416718</xdr:colOff>
      <xdr:row>73</xdr:row>
      <xdr:rowOff>14883</xdr:rowOff>
    </xdr:from>
    <xdr:to>
      <xdr:col>16</xdr:col>
      <xdr:colOff>669726</xdr:colOff>
      <xdr:row>76</xdr:row>
      <xdr:rowOff>267891</xdr:rowOff>
    </xdr:to>
    <xdr:pic>
      <xdr:nvPicPr>
        <xdr:cNvPr id="16" name="Imagen 1" descr="CAPITAL">
          <a:extLst>
            <a:ext uri="{FF2B5EF4-FFF2-40B4-BE49-F238E27FC236}">
              <a16:creationId xmlns:a16="http://schemas.microsoft.com/office/drawing/2014/main" id="{0816ACA2-A90D-4F61-9171-ABBA8D7A2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57918" y="24722733"/>
          <a:ext cx="1376958" cy="9673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416718</xdr:colOff>
      <xdr:row>109</xdr:row>
      <xdr:rowOff>14883</xdr:rowOff>
    </xdr:from>
    <xdr:to>
      <xdr:col>16</xdr:col>
      <xdr:colOff>669726</xdr:colOff>
      <xdr:row>112</xdr:row>
      <xdr:rowOff>267891</xdr:rowOff>
    </xdr:to>
    <xdr:pic>
      <xdr:nvPicPr>
        <xdr:cNvPr id="17" name="Imagen 1" descr="CAPITAL">
          <a:extLst>
            <a:ext uri="{FF2B5EF4-FFF2-40B4-BE49-F238E27FC236}">
              <a16:creationId xmlns:a16="http://schemas.microsoft.com/office/drawing/2014/main" id="{51587AA4-BCF2-4F7F-9897-A633850B31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57918" y="36067008"/>
          <a:ext cx="1376958" cy="1015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514352</xdr:colOff>
      <xdr:row>108</xdr:row>
      <xdr:rowOff>257175</xdr:rowOff>
    </xdr:from>
    <xdr:ext cx="4657724" cy="1066800"/>
    <xdr:pic>
      <xdr:nvPicPr>
        <xdr:cNvPr id="18" name="3 Imagen" descr="Membretes_2024_2-01">
          <a:extLst>
            <a:ext uri="{FF2B5EF4-FFF2-40B4-BE49-F238E27FC236}">
              <a16:creationId xmlns:a16="http://schemas.microsoft.com/office/drawing/2014/main" id="{D1F14D1F-735A-4589-A6FB-9077D26FA597}"/>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962027" y="36052125"/>
          <a:ext cx="4657724" cy="1066800"/>
        </a:xfrm>
        <a:prstGeom prst="rect">
          <a:avLst/>
        </a:prstGeom>
        <a:noFill/>
        <a:ln>
          <a:noFill/>
        </a:ln>
      </xdr:spPr>
    </xdr:pic>
    <xdr:clientData/>
  </xdr:oneCellAnchor>
  <xdr:twoCellAnchor>
    <xdr:from>
      <xdr:col>15</xdr:col>
      <xdr:colOff>416718</xdr:colOff>
      <xdr:row>140</xdr:row>
      <xdr:rowOff>14883</xdr:rowOff>
    </xdr:from>
    <xdr:to>
      <xdr:col>16</xdr:col>
      <xdr:colOff>669726</xdr:colOff>
      <xdr:row>143</xdr:row>
      <xdr:rowOff>267891</xdr:rowOff>
    </xdr:to>
    <xdr:pic>
      <xdr:nvPicPr>
        <xdr:cNvPr id="19" name="Imagen 1" descr="CAPITAL">
          <a:extLst>
            <a:ext uri="{FF2B5EF4-FFF2-40B4-BE49-F238E27FC236}">
              <a16:creationId xmlns:a16="http://schemas.microsoft.com/office/drawing/2014/main" id="{1DEF1FB5-918C-4259-9A98-2C6B2796B1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57918" y="46468308"/>
          <a:ext cx="1376958" cy="1015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514352</xdr:colOff>
      <xdr:row>139</xdr:row>
      <xdr:rowOff>257175</xdr:rowOff>
    </xdr:from>
    <xdr:ext cx="4657724" cy="1066800"/>
    <xdr:pic>
      <xdr:nvPicPr>
        <xdr:cNvPr id="20" name="3 Imagen" descr="Membretes_2024_2-01">
          <a:extLst>
            <a:ext uri="{FF2B5EF4-FFF2-40B4-BE49-F238E27FC236}">
              <a16:creationId xmlns:a16="http://schemas.microsoft.com/office/drawing/2014/main" id="{3238C859-5016-465D-B2CB-D79760DB5E3C}"/>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962027" y="46453425"/>
          <a:ext cx="4657724" cy="1066800"/>
        </a:xfrm>
        <a:prstGeom prst="rect">
          <a:avLst/>
        </a:prstGeom>
        <a:noFill/>
        <a:ln>
          <a:noFill/>
        </a:ln>
      </xdr:spPr>
    </xdr:pic>
    <xdr:clientData/>
  </xdr:oneCellAnchor>
  <xdr:twoCellAnchor>
    <xdr:from>
      <xdr:col>15</xdr:col>
      <xdr:colOff>426243</xdr:colOff>
      <xdr:row>179</xdr:row>
      <xdr:rowOff>72033</xdr:rowOff>
    </xdr:from>
    <xdr:to>
      <xdr:col>16</xdr:col>
      <xdr:colOff>476250</xdr:colOff>
      <xdr:row>182</xdr:row>
      <xdr:rowOff>214601</xdr:rowOff>
    </xdr:to>
    <xdr:pic>
      <xdr:nvPicPr>
        <xdr:cNvPr id="21" name="Imagen 1" descr="CAPITAL">
          <a:extLst>
            <a:ext uri="{FF2B5EF4-FFF2-40B4-BE49-F238E27FC236}">
              <a16:creationId xmlns:a16="http://schemas.microsoft.com/office/drawing/2014/main" id="{E7E16451-0731-4E6C-95C5-872E30CB3D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67443" y="59117508"/>
          <a:ext cx="1173957" cy="914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542927</xdr:colOff>
      <xdr:row>178</xdr:row>
      <xdr:rowOff>123825</xdr:rowOff>
    </xdr:from>
    <xdr:ext cx="4657724" cy="1066800"/>
    <xdr:pic>
      <xdr:nvPicPr>
        <xdr:cNvPr id="22" name="3 Imagen" descr="Membretes_2024_2-01">
          <a:extLst>
            <a:ext uri="{FF2B5EF4-FFF2-40B4-BE49-F238E27FC236}">
              <a16:creationId xmlns:a16="http://schemas.microsoft.com/office/drawing/2014/main" id="{93BFF95E-9129-47AF-8861-40A6F631ED4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990602" y="58978800"/>
          <a:ext cx="4657724" cy="1066800"/>
        </a:xfrm>
        <a:prstGeom prst="rect">
          <a:avLst/>
        </a:prstGeom>
        <a:noFill/>
        <a:ln>
          <a:noFill/>
        </a:ln>
      </xdr:spPr>
    </xdr:pic>
    <xdr:clientData/>
  </xdr:oneCellAnchor>
  <xdr:twoCellAnchor>
    <xdr:from>
      <xdr:col>15</xdr:col>
      <xdr:colOff>416718</xdr:colOff>
      <xdr:row>213</xdr:row>
      <xdr:rowOff>14883</xdr:rowOff>
    </xdr:from>
    <xdr:to>
      <xdr:col>16</xdr:col>
      <xdr:colOff>669726</xdr:colOff>
      <xdr:row>216</xdr:row>
      <xdr:rowOff>267891</xdr:rowOff>
    </xdr:to>
    <xdr:pic>
      <xdr:nvPicPr>
        <xdr:cNvPr id="23" name="Imagen 1" descr="CAPITAL">
          <a:extLst>
            <a:ext uri="{FF2B5EF4-FFF2-40B4-BE49-F238E27FC236}">
              <a16:creationId xmlns:a16="http://schemas.microsoft.com/office/drawing/2014/main" id="{84E5E4B5-E23C-4DEF-93DA-E45F07FE4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57918" y="69737883"/>
          <a:ext cx="1376958" cy="1015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514352</xdr:colOff>
      <xdr:row>212</xdr:row>
      <xdr:rowOff>257175</xdr:rowOff>
    </xdr:from>
    <xdr:ext cx="4657724" cy="1066800"/>
    <xdr:pic>
      <xdr:nvPicPr>
        <xdr:cNvPr id="24" name="3 Imagen" descr="Membretes_2024_2-01">
          <a:extLst>
            <a:ext uri="{FF2B5EF4-FFF2-40B4-BE49-F238E27FC236}">
              <a16:creationId xmlns:a16="http://schemas.microsoft.com/office/drawing/2014/main" id="{5EDE505D-554C-4614-AB25-2E23C1A5AD65}"/>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962027" y="69723000"/>
          <a:ext cx="4657724" cy="1066800"/>
        </a:xfrm>
        <a:prstGeom prst="rect">
          <a:avLst/>
        </a:prstGeom>
        <a:noFill/>
        <a:ln>
          <a:noFill/>
        </a:ln>
      </xdr:spPr>
    </xdr:pic>
    <xdr:clientData/>
  </xdr:oneCellAnchor>
  <xdr:twoCellAnchor>
    <xdr:from>
      <xdr:col>15</xdr:col>
      <xdr:colOff>416718</xdr:colOff>
      <xdr:row>246</xdr:row>
      <xdr:rowOff>14883</xdr:rowOff>
    </xdr:from>
    <xdr:to>
      <xdr:col>16</xdr:col>
      <xdr:colOff>669726</xdr:colOff>
      <xdr:row>249</xdr:row>
      <xdr:rowOff>267891</xdr:rowOff>
    </xdr:to>
    <xdr:pic>
      <xdr:nvPicPr>
        <xdr:cNvPr id="25" name="Imagen 1" descr="CAPITAL">
          <a:extLst>
            <a:ext uri="{FF2B5EF4-FFF2-40B4-BE49-F238E27FC236}">
              <a16:creationId xmlns:a16="http://schemas.microsoft.com/office/drawing/2014/main" id="{B092720E-2FCF-430F-BC74-1CCADBDC0C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57918" y="81967983"/>
          <a:ext cx="1376958" cy="1015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514352</xdr:colOff>
      <xdr:row>245</xdr:row>
      <xdr:rowOff>257175</xdr:rowOff>
    </xdr:from>
    <xdr:ext cx="4657724" cy="1066800"/>
    <xdr:pic>
      <xdr:nvPicPr>
        <xdr:cNvPr id="26" name="3 Imagen" descr="Membretes_2024_2-01">
          <a:extLst>
            <a:ext uri="{FF2B5EF4-FFF2-40B4-BE49-F238E27FC236}">
              <a16:creationId xmlns:a16="http://schemas.microsoft.com/office/drawing/2014/main" id="{B76F5B5D-0405-4DAC-A3FC-501FDAC63557}"/>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962027" y="81953100"/>
          <a:ext cx="4657724" cy="10668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6CF361D7-47FA-4D15-A2C1-64312D347F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7676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416718</xdr:colOff>
      <xdr:row>1</xdr:row>
      <xdr:rowOff>14883</xdr:rowOff>
    </xdr:from>
    <xdr:to>
      <xdr:col>16</xdr:col>
      <xdr:colOff>669726</xdr:colOff>
      <xdr:row>4</xdr:row>
      <xdr:rowOff>267891</xdr:rowOff>
    </xdr:to>
    <xdr:pic>
      <xdr:nvPicPr>
        <xdr:cNvPr id="3" name="Imagen 2" descr="CAPITAL">
          <a:extLst>
            <a:ext uri="{FF2B5EF4-FFF2-40B4-BE49-F238E27FC236}">
              <a16:creationId xmlns:a16="http://schemas.microsoft.com/office/drawing/2014/main" id="{DEA0AD4D-8A20-4B28-926C-6F9097A336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7676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416718</xdr:colOff>
      <xdr:row>1</xdr:row>
      <xdr:rowOff>14883</xdr:rowOff>
    </xdr:from>
    <xdr:to>
      <xdr:col>16</xdr:col>
      <xdr:colOff>669726</xdr:colOff>
      <xdr:row>4</xdr:row>
      <xdr:rowOff>267891</xdr:rowOff>
    </xdr:to>
    <xdr:pic>
      <xdr:nvPicPr>
        <xdr:cNvPr id="4" name="Imagen 1" descr="CAPITAL">
          <a:extLst>
            <a:ext uri="{FF2B5EF4-FFF2-40B4-BE49-F238E27FC236}">
              <a16:creationId xmlns:a16="http://schemas.microsoft.com/office/drawing/2014/main" id="{2B284999-1C42-4C45-B782-3816791A07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7676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915763</xdr:colOff>
      <xdr:row>1</xdr:row>
      <xdr:rowOff>3175</xdr:rowOff>
    </xdr:from>
    <xdr:to>
      <xdr:col>2</xdr:col>
      <xdr:colOff>2893786</xdr:colOff>
      <xdr:row>4</xdr:row>
      <xdr:rowOff>285750</xdr:rowOff>
    </xdr:to>
    <xdr:pic>
      <xdr:nvPicPr>
        <xdr:cNvPr id="5" name="3 Imagen" descr="Membretes_2024_2-01">
          <a:extLst>
            <a:ext uri="{FF2B5EF4-FFF2-40B4-BE49-F238E27FC236}">
              <a16:creationId xmlns:a16="http://schemas.microsoft.com/office/drawing/2014/main" id="{ACE5DB34-C4BC-4311-8030-4221BACEB5D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364799" y="288925"/>
          <a:ext cx="5012416" cy="167050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8477E68E-D8EF-4C86-8A3C-3C5B9CC6F0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149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D217A97D-AB1A-40D9-B3F4-ABEF25CD879D}"/>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twoCellAnchor>
    <xdr:from>
      <xdr:col>15</xdr:col>
      <xdr:colOff>416718</xdr:colOff>
      <xdr:row>45</xdr:row>
      <xdr:rowOff>14883</xdr:rowOff>
    </xdr:from>
    <xdr:to>
      <xdr:col>16</xdr:col>
      <xdr:colOff>669726</xdr:colOff>
      <xdr:row>48</xdr:row>
      <xdr:rowOff>267891</xdr:rowOff>
    </xdr:to>
    <xdr:pic>
      <xdr:nvPicPr>
        <xdr:cNvPr id="4" name="Imagen 3" descr="CAPITAL">
          <a:extLst>
            <a:ext uri="{FF2B5EF4-FFF2-40B4-BE49-F238E27FC236}">
              <a16:creationId xmlns:a16="http://schemas.microsoft.com/office/drawing/2014/main" id="{ACC22278-AE65-4F7F-B1F0-0599C6632A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14943" y="2013168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762001</xdr:colOff>
      <xdr:row>45</xdr:row>
      <xdr:rowOff>111125</xdr:rowOff>
    </xdr:from>
    <xdr:ext cx="5602513" cy="1682750"/>
    <xdr:pic>
      <xdr:nvPicPr>
        <xdr:cNvPr id="5" name="3 Imagen" descr="Membretes_2024_2-01">
          <a:extLst>
            <a:ext uri="{FF2B5EF4-FFF2-40B4-BE49-F238E27FC236}">
              <a16:creationId xmlns:a16="http://schemas.microsoft.com/office/drawing/2014/main" id="{0FC32FFC-B1A6-4092-9677-185F9466F9DF}"/>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20227925"/>
          <a:ext cx="5602513" cy="1682750"/>
        </a:xfrm>
        <a:prstGeom prst="rect">
          <a:avLst/>
        </a:prstGeom>
        <a:noFill/>
        <a:ln>
          <a:noFill/>
        </a:ln>
      </xdr:spPr>
    </xdr:pic>
    <xdr:clientData/>
  </xdr:oneCellAnchor>
  <xdr:twoCellAnchor>
    <xdr:from>
      <xdr:col>15</xdr:col>
      <xdr:colOff>416718</xdr:colOff>
      <xdr:row>1</xdr:row>
      <xdr:rowOff>14883</xdr:rowOff>
    </xdr:from>
    <xdr:to>
      <xdr:col>16</xdr:col>
      <xdr:colOff>669726</xdr:colOff>
      <xdr:row>4</xdr:row>
      <xdr:rowOff>267891</xdr:rowOff>
    </xdr:to>
    <xdr:pic>
      <xdr:nvPicPr>
        <xdr:cNvPr id="6" name="Imagen 5" descr="CAPITAL">
          <a:extLst>
            <a:ext uri="{FF2B5EF4-FFF2-40B4-BE49-F238E27FC236}">
              <a16:creationId xmlns:a16="http://schemas.microsoft.com/office/drawing/2014/main" id="{102CF59C-20C2-4FA5-A0CE-46D0359BD8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149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416718</xdr:colOff>
      <xdr:row>1</xdr:row>
      <xdr:rowOff>14883</xdr:rowOff>
    </xdr:from>
    <xdr:to>
      <xdr:col>16</xdr:col>
      <xdr:colOff>669726</xdr:colOff>
      <xdr:row>4</xdr:row>
      <xdr:rowOff>267891</xdr:rowOff>
    </xdr:to>
    <xdr:pic>
      <xdr:nvPicPr>
        <xdr:cNvPr id="7" name="Imagen 6" descr="CAPITAL">
          <a:extLst>
            <a:ext uri="{FF2B5EF4-FFF2-40B4-BE49-F238E27FC236}">
              <a16:creationId xmlns:a16="http://schemas.microsoft.com/office/drawing/2014/main" id="{6C7A571D-F323-472F-8A60-E877502BA8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149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416718</xdr:colOff>
      <xdr:row>1</xdr:row>
      <xdr:rowOff>14883</xdr:rowOff>
    </xdr:from>
    <xdr:to>
      <xdr:col>16</xdr:col>
      <xdr:colOff>669726</xdr:colOff>
      <xdr:row>4</xdr:row>
      <xdr:rowOff>267891</xdr:rowOff>
    </xdr:to>
    <xdr:pic>
      <xdr:nvPicPr>
        <xdr:cNvPr id="8" name="Imagen 1" descr="CAPITAL">
          <a:extLst>
            <a:ext uri="{FF2B5EF4-FFF2-40B4-BE49-F238E27FC236}">
              <a16:creationId xmlns:a16="http://schemas.microsoft.com/office/drawing/2014/main" id="{C3668454-7F77-4109-A6EC-AE1F836C84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149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416718</xdr:colOff>
      <xdr:row>45</xdr:row>
      <xdr:rowOff>14883</xdr:rowOff>
    </xdr:from>
    <xdr:to>
      <xdr:col>16</xdr:col>
      <xdr:colOff>669726</xdr:colOff>
      <xdr:row>48</xdr:row>
      <xdr:rowOff>267891</xdr:rowOff>
    </xdr:to>
    <xdr:pic>
      <xdr:nvPicPr>
        <xdr:cNvPr id="9" name="Imagen 8" descr="CAPITAL">
          <a:extLst>
            <a:ext uri="{FF2B5EF4-FFF2-40B4-BE49-F238E27FC236}">
              <a16:creationId xmlns:a16="http://schemas.microsoft.com/office/drawing/2014/main" id="{85143B61-A4E2-426C-96FC-5F5726DE82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14943" y="2013168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416718</xdr:colOff>
      <xdr:row>45</xdr:row>
      <xdr:rowOff>14883</xdr:rowOff>
    </xdr:from>
    <xdr:to>
      <xdr:col>16</xdr:col>
      <xdr:colOff>669726</xdr:colOff>
      <xdr:row>48</xdr:row>
      <xdr:rowOff>267891</xdr:rowOff>
    </xdr:to>
    <xdr:pic>
      <xdr:nvPicPr>
        <xdr:cNvPr id="10" name="Imagen 9" descr="CAPITAL">
          <a:extLst>
            <a:ext uri="{FF2B5EF4-FFF2-40B4-BE49-F238E27FC236}">
              <a16:creationId xmlns:a16="http://schemas.microsoft.com/office/drawing/2014/main" id="{CB49C97B-159E-4465-AE65-8B850D2D60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14943" y="2013168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416718</xdr:colOff>
      <xdr:row>45</xdr:row>
      <xdr:rowOff>14883</xdr:rowOff>
    </xdr:from>
    <xdr:to>
      <xdr:col>16</xdr:col>
      <xdr:colOff>669726</xdr:colOff>
      <xdr:row>48</xdr:row>
      <xdr:rowOff>267891</xdr:rowOff>
    </xdr:to>
    <xdr:pic>
      <xdr:nvPicPr>
        <xdr:cNvPr id="11" name="Imagen 1" descr="CAPITAL">
          <a:extLst>
            <a:ext uri="{FF2B5EF4-FFF2-40B4-BE49-F238E27FC236}">
              <a16:creationId xmlns:a16="http://schemas.microsoft.com/office/drawing/2014/main" id="{3DF55479-C988-4F9B-A7EB-FF791AD2B4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14943" y="2013168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7758699E-E8C2-4B5B-B606-7BF87CC674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625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243933</xdr:rowOff>
    </xdr:from>
    <xdr:to>
      <xdr:col>2</xdr:col>
      <xdr:colOff>3249839</xdr:colOff>
      <xdr:row>4</xdr:row>
      <xdr:rowOff>139390</xdr:rowOff>
    </xdr:to>
    <xdr:pic>
      <xdr:nvPicPr>
        <xdr:cNvPr id="3" name="3 Imagen" descr="Membretes_2024_2-01">
          <a:extLst>
            <a:ext uri="{FF2B5EF4-FFF2-40B4-BE49-F238E27FC236}">
              <a16:creationId xmlns:a16="http://schemas.microsoft.com/office/drawing/2014/main" id="{1D82FDE8-58FB-4034-B93E-84D42DC12C06}"/>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529683"/>
          <a:ext cx="5516788" cy="1276582"/>
        </a:xfrm>
        <a:prstGeom prst="rect">
          <a:avLst/>
        </a:prstGeom>
        <a:noFill/>
        <a:ln>
          <a:noFill/>
        </a:ln>
      </xdr:spPr>
    </xdr:pic>
    <xdr:clientData/>
  </xdr:twoCellAnchor>
  <xdr:twoCellAnchor>
    <xdr:from>
      <xdr:col>15</xdr:col>
      <xdr:colOff>416718</xdr:colOff>
      <xdr:row>40</xdr:row>
      <xdr:rowOff>14883</xdr:rowOff>
    </xdr:from>
    <xdr:to>
      <xdr:col>16</xdr:col>
      <xdr:colOff>669726</xdr:colOff>
      <xdr:row>43</xdr:row>
      <xdr:rowOff>267891</xdr:rowOff>
    </xdr:to>
    <xdr:pic>
      <xdr:nvPicPr>
        <xdr:cNvPr id="4" name="Imagen 3" descr="CAPITAL">
          <a:extLst>
            <a:ext uri="{FF2B5EF4-FFF2-40B4-BE49-F238E27FC236}">
              <a16:creationId xmlns:a16="http://schemas.microsoft.com/office/drawing/2014/main" id="{E806D337-FC65-4C0C-94DD-95E4BA2E0E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62518" y="18388608"/>
          <a:ext cx="1376958" cy="1338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783433</xdr:colOff>
      <xdr:row>40</xdr:row>
      <xdr:rowOff>111124</xdr:rowOff>
    </xdr:from>
    <xdr:ext cx="4241004" cy="1150937"/>
    <xdr:pic>
      <xdr:nvPicPr>
        <xdr:cNvPr id="5" name="3 Imagen" descr="Membretes_2024_2-01">
          <a:extLst>
            <a:ext uri="{FF2B5EF4-FFF2-40B4-BE49-F238E27FC236}">
              <a16:creationId xmlns:a16="http://schemas.microsoft.com/office/drawing/2014/main" id="{932EED2B-F14A-40CD-A506-2FA604171F05}"/>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31108" y="18484849"/>
          <a:ext cx="4241004" cy="1150937"/>
        </a:xfrm>
        <a:prstGeom prst="rect">
          <a:avLst/>
        </a:prstGeom>
        <a:noFill/>
        <a:ln>
          <a:noFill/>
        </a:ln>
      </xdr:spPr>
    </xdr:pic>
    <xdr:clientData/>
  </xdr:oneCellAnchor>
  <xdr:twoCellAnchor>
    <xdr:from>
      <xdr:col>15</xdr:col>
      <xdr:colOff>416718</xdr:colOff>
      <xdr:row>80</xdr:row>
      <xdr:rowOff>14883</xdr:rowOff>
    </xdr:from>
    <xdr:to>
      <xdr:col>16</xdr:col>
      <xdr:colOff>669726</xdr:colOff>
      <xdr:row>83</xdr:row>
      <xdr:rowOff>267891</xdr:rowOff>
    </xdr:to>
    <xdr:pic>
      <xdr:nvPicPr>
        <xdr:cNvPr id="6" name="Imagen 5" descr="CAPITAL">
          <a:extLst>
            <a:ext uri="{FF2B5EF4-FFF2-40B4-BE49-F238E27FC236}">
              <a16:creationId xmlns:a16="http://schemas.microsoft.com/office/drawing/2014/main" id="{3E07CE6E-7C8F-4397-A871-7CBAD2CFBB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62518" y="378672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1143002</xdr:colOff>
      <xdr:row>80</xdr:row>
      <xdr:rowOff>313531</xdr:rowOff>
    </xdr:from>
    <xdr:ext cx="4857748" cy="1115219"/>
    <xdr:pic>
      <xdr:nvPicPr>
        <xdr:cNvPr id="7" name="3 Imagen" descr="Membretes_2024_2-01">
          <a:extLst>
            <a:ext uri="{FF2B5EF4-FFF2-40B4-BE49-F238E27FC236}">
              <a16:creationId xmlns:a16="http://schemas.microsoft.com/office/drawing/2014/main" id="{A1CC1B9D-C424-470A-B017-4C4A396A759C}"/>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590677" y="38165881"/>
          <a:ext cx="4857748" cy="1115219"/>
        </a:xfrm>
        <a:prstGeom prst="rect">
          <a:avLst/>
        </a:prstGeom>
        <a:noFill/>
        <a:ln>
          <a:noFill/>
        </a:ln>
      </xdr:spPr>
    </xdr:pic>
    <xdr:clientData/>
  </xdr:oneCellAnchor>
  <xdr:twoCellAnchor>
    <xdr:from>
      <xdr:col>15</xdr:col>
      <xdr:colOff>416718</xdr:colOff>
      <xdr:row>1</xdr:row>
      <xdr:rowOff>14883</xdr:rowOff>
    </xdr:from>
    <xdr:to>
      <xdr:col>16</xdr:col>
      <xdr:colOff>669726</xdr:colOff>
      <xdr:row>4</xdr:row>
      <xdr:rowOff>267891</xdr:rowOff>
    </xdr:to>
    <xdr:pic>
      <xdr:nvPicPr>
        <xdr:cNvPr id="8" name="Imagen 7" descr="CAPITAL">
          <a:extLst>
            <a:ext uri="{FF2B5EF4-FFF2-40B4-BE49-F238E27FC236}">
              <a16:creationId xmlns:a16="http://schemas.microsoft.com/office/drawing/2014/main" id="{5F746CFA-3B8B-4ACB-A0BB-3708BBB8E5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625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416718</xdr:colOff>
      <xdr:row>1</xdr:row>
      <xdr:rowOff>14883</xdr:rowOff>
    </xdr:from>
    <xdr:to>
      <xdr:col>16</xdr:col>
      <xdr:colOff>669726</xdr:colOff>
      <xdr:row>4</xdr:row>
      <xdr:rowOff>267891</xdr:rowOff>
    </xdr:to>
    <xdr:pic>
      <xdr:nvPicPr>
        <xdr:cNvPr id="9" name="Imagen 8" descr="CAPITAL">
          <a:extLst>
            <a:ext uri="{FF2B5EF4-FFF2-40B4-BE49-F238E27FC236}">
              <a16:creationId xmlns:a16="http://schemas.microsoft.com/office/drawing/2014/main" id="{8A712C49-1669-414E-92B9-03C60667DB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625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416718</xdr:colOff>
      <xdr:row>1</xdr:row>
      <xdr:rowOff>14883</xdr:rowOff>
    </xdr:from>
    <xdr:to>
      <xdr:col>16</xdr:col>
      <xdr:colOff>669726</xdr:colOff>
      <xdr:row>4</xdr:row>
      <xdr:rowOff>267891</xdr:rowOff>
    </xdr:to>
    <xdr:pic>
      <xdr:nvPicPr>
        <xdr:cNvPr id="10" name="Imagen 1" descr="CAPITAL">
          <a:extLst>
            <a:ext uri="{FF2B5EF4-FFF2-40B4-BE49-F238E27FC236}">
              <a16:creationId xmlns:a16="http://schemas.microsoft.com/office/drawing/2014/main" id="{B88EA4E1-2F38-4B9B-9EDB-ACF8B0BBD2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625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416718</xdr:colOff>
      <xdr:row>40</xdr:row>
      <xdr:rowOff>14883</xdr:rowOff>
    </xdr:from>
    <xdr:to>
      <xdr:col>16</xdr:col>
      <xdr:colOff>669726</xdr:colOff>
      <xdr:row>43</xdr:row>
      <xdr:rowOff>267891</xdr:rowOff>
    </xdr:to>
    <xdr:pic>
      <xdr:nvPicPr>
        <xdr:cNvPr id="11" name="Imagen 10" descr="CAPITAL">
          <a:extLst>
            <a:ext uri="{FF2B5EF4-FFF2-40B4-BE49-F238E27FC236}">
              <a16:creationId xmlns:a16="http://schemas.microsoft.com/office/drawing/2014/main" id="{BB7E28E5-7110-4356-8C1B-6529FCD9D3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62518" y="18388608"/>
          <a:ext cx="1376958" cy="1338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416718</xdr:colOff>
      <xdr:row>40</xdr:row>
      <xdr:rowOff>14883</xdr:rowOff>
    </xdr:from>
    <xdr:to>
      <xdr:col>16</xdr:col>
      <xdr:colOff>669726</xdr:colOff>
      <xdr:row>43</xdr:row>
      <xdr:rowOff>267891</xdr:rowOff>
    </xdr:to>
    <xdr:pic>
      <xdr:nvPicPr>
        <xdr:cNvPr id="12" name="Imagen 11" descr="CAPITAL">
          <a:extLst>
            <a:ext uri="{FF2B5EF4-FFF2-40B4-BE49-F238E27FC236}">
              <a16:creationId xmlns:a16="http://schemas.microsoft.com/office/drawing/2014/main" id="{B47FE45B-12F2-492C-94FE-30E5C0F778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62518" y="18388608"/>
          <a:ext cx="1376958" cy="1338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416718</xdr:colOff>
      <xdr:row>40</xdr:row>
      <xdr:rowOff>14883</xdr:rowOff>
    </xdr:from>
    <xdr:to>
      <xdr:col>16</xdr:col>
      <xdr:colOff>669726</xdr:colOff>
      <xdr:row>43</xdr:row>
      <xdr:rowOff>267891</xdr:rowOff>
    </xdr:to>
    <xdr:pic>
      <xdr:nvPicPr>
        <xdr:cNvPr id="13" name="Imagen 1" descr="CAPITAL">
          <a:extLst>
            <a:ext uri="{FF2B5EF4-FFF2-40B4-BE49-F238E27FC236}">
              <a16:creationId xmlns:a16="http://schemas.microsoft.com/office/drawing/2014/main" id="{19B26819-B911-4DB2-BA79-CA06EA855D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62518" y="18388608"/>
          <a:ext cx="1376958" cy="1338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416718</xdr:colOff>
      <xdr:row>80</xdr:row>
      <xdr:rowOff>14883</xdr:rowOff>
    </xdr:from>
    <xdr:to>
      <xdr:col>16</xdr:col>
      <xdr:colOff>669726</xdr:colOff>
      <xdr:row>83</xdr:row>
      <xdr:rowOff>267891</xdr:rowOff>
    </xdr:to>
    <xdr:pic>
      <xdr:nvPicPr>
        <xdr:cNvPr id="14" name="Imagen 13" descr="CAPITAL">
          <a:extLst>
            <a:ext uri="{FF2B5EF4-FFF2-40B4-BE49-F238E27FC236}">
              <a16:creationId xmlns:a16="http://schemas.microsoft.com/office/drawing/2014/main" id="{0F518671-616E-4645-AEEC-F1359028A8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62518" y="378672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416718</xdr:colOff>
      <xdr:row>80</xdr:row>
      <xdr:rowOff>14883</xdr:rowOff>
    </xdr:from>
    <xdr:to>
      <xdr:col>16</xdr:col>
      <xdr:colOff>669726</xdr:colOff>
      <xdr:row>83</xdr:row>
      <xdr:rowOff>267891</xdr:rowOff>
    </xdr:to>
    <xdr:pic>
      <xdr:nvPicPr>
        <xdr:cNvPr id="15" name="Imagen 14" descr="CAPITAL">
          <a:extLst>
            <a:ext uri="{FF2B5EF4-FFF2-40B4-BE49-F238E27FC236}">
              <a16:creationId xmlns:a16="http://schemas.microsoft.com/office/drawing/2014/main" id="{C2F1C9B5-724A-4F13-8482-8307DFE99B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62518" y="378672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416718</xdr:colOff>
      <xdr:row>80</xdr:row>
      <xdr:rowOff>14883</xdr:rowOff>
    </xdr:from>
    <xdr:to>
      <xdr:col>16</xdr:col>
      <xdr:colOff>669726</xdr:colOff>
      <xdr:row>83</xdr:row>
      <xdr:rowOff>267891</xdr:rowOff>
    </xdr:to>
    <xdr:pic>
      <xdr:nvPicPr>
        <xdr:cNvPr id="16" name="Imagen 1" descr="CAPITAL">
          <a:extLst>
            <a:ext uri="{FF2B5EF4-FFF2-40B4-BE49-F238E27FC236}">
              <a16:creationId xmlns:a16="http://schemas.microsoft.com/office/drawing/2014/main" id="{DD593962-84C9-41D0-92B6-D8D4BC278C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62518" y="378672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DECFDFCF-9AAA-4195-8391-12162635BD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479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408216</xdr:colOff>
      <xdr:row>1</xdr:row>
      <xdr:rowOff>124732</xdr:rowOff>
    </xdr:from>
    <xdr:to>
      <xdr:col>2</xdr:col>
      <xdr:colOff>3610429</xdr:colOff>
      <xdr:row>4</xdr:row>
      <xdr:rowOff>426357</xdr:rowOff>
    </xdr:to>
    <xdr:pic>
      <xdr:nvPicPr>
        <xdr:cNvPr id="3" name="3 Imagen" descr="Membretes_2024_2-01">
          <a:extLst>
            <a:ext uri="{FF2B5EF4-FFF2-40B4-BE49-F238E27FC236}">
              <a16:creationId xmlns:a16="http://schemas.microsoft.com/office/drawing/2014/main" id="{70CC4E7C-6B62-42F1-9164-A589D183C10D}"/>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857252" y="410482"/>
          <a:ext cx="5501820" cy="1689554"/>
        </a:xfrm>
        <a:prstGeom prst="rect">
          <a:avLst/>
        </a:prstGeom>
        <a:noFill/>
        <a:ln>
          <a:noFill/>
        </a:ln>
      </xdr:spPr>
    </xdr:pic>
    <xdr:clientData/>
  </xdr:twoCellAnchor>
  <xdr:twoCellAnchor>
    <xdr:from>
      <xdr:col>15</xdr:col>
      <xdr:colOff>416718</xdr:colOff>
      <xdr:row>1</xdr:row>
      <xdr:rowOff>14883</xdr:rowOff>
    </xdr:from>
    <xdr:to>
      <xdr:col>16</xdr:col>
      <xdr:colOff>669726</xdr:colOff>
      <xdr:row>4</xdr:row>
      <xdr:rowOff>267891</xdr:rowOff>
    </xdr:to>
    <xdr:pic>
      <xdr:nvPicPr>
        <xdr:cNvPr id="4" name="Imagen 3" descr="CAPITAL">
          <a:extLst>
            <a:ext uri="{FF2B5EF4-FFF2-40B4-BE49-F238E27FC236}">
              <a16:creationId xmlns:a16="http://schemas.microsoft.com/office/drawing/2014/main" id="{99AE8F28-DA5D-49ED-8DBA-79114CDDCA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479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416718</xdr:colOff>
      <xdr:row>1</xdr:row>
      <xdr:rowOff>14883</xdr:rowOff>
    </xdr:from>
    <xdr:to>
      <xdr:col>16</xdr:col>
      <xdr:colOff>669726</xdr:colOff>
      <xdr:row>4</xdr:row>
      <xdr:rowOff>267891</xdr:rowOff>
    </xdr:to>
    <xdr:pic>
      <xdr:nvPicPr>
        <xdr:cNvPr id="5" name="Imagen 4" descr="CAPITAL">
          <a:extLst>
            <a:ext uri="{FF2B5EF4-FFF2-40B4-BE49-F238E27FC236}">
              <a16:creationId xmlns:a16="http://schemas.microsoft.com/office/drawing/2014/main" id="{6C67A273-967B-4CE9-81C1-3B292C647B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479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416718</xdr:colOff>
      <xdr:row>1</xdr:row>
      <xdr:rowOff>14883</xdr:rowOff>
    </xdr:from>
    <xdr:to>
      <xdr:col>16</xdr:col>
      <xdr:colOff>669726</xdr:colOff>
      <xdr:row>4</xdr:row>
      <xdr:rowOff>267891</xdr:rowOff>
    </xdr:to>
    <xdr:pic>
      <xdr:nvPicPr>
        <xdr:cNvPr id="6" name="Imagen 1" descr="CAPITAL">
          <a:extLst>
            <a:ext uri="{FF2B5EF4-FFF2-40B4-BE49-F238E27FC236}">
              <a16:creationId xmlns:a16="http://schemas.microsoft.com/office/drawing/2014/main" id="{3EFE0D8E-32C3-48CC-88FC-C0B570A1CE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479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ownloads/Plan%20Accion%20SRIA-TIC-corte%20Dic-2024-(Planeacion-Carolina-obliga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RAESTRUCTURA"/>
      <sheetName val="POLITICA PUBLICA"/>
      <sheetName val="PROGRAMAS CONECTIVIDAD"/>
      <sheetName val="EVENTOS"/>
      <sheetName val="CENTRO POTENCIA"/>
    </sheetNames>
    <sheetDataSet>
      <sheetData sheetId="0">
        <row r="300">
          <cell r="C300">
            <v>1118099361</v>
          </cell>
        </row>
        <row r="301">
          <cell r="C301">
            <v>903893867</v>
          </cell>
        </row>
      </sheetData>
      <sheetData sheetId="1">
        <row r="44">
          <cell r="C44">
            <v>22000000</v>
          </cell>
        </row>
        <row r="45">
          <cell r="C45">
            <v>22000000</v>
          </cell>
        </row>
      </sheetData>
      <sheetData sheetId="2">
        <row r="108">
          <cell r="C108">
            <v>927411898</v>
          </cell>
        </row>
        <row r="109">
          <cell r="C109">
            <v>495389997</v>
          </cell>
        </row>
      </sheetData>
      <sheetData sheetId="3">
        <row r="120">
          <cell r="C120">
            <v>298719542</v>
          </cell>
        </row>
        <row r="121">
          <cell r="C121">
            <v>275304773</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302"/>
  <sheetViews>
    <sheetView tabSelected="1" zoomScale="70" zoomScaleNormal="70" workbookViewId="0">
      <selection activeCell="B11" sqref="B11:C11"/>
    </sheetView>
  </sheetViews>
  <sheetFormatPr baseColWidth="10" defaultColWidth="12.5703125" defaultRowHeight="14.25"/>
  <cols>
    <col min="1" max="1" width="6.7109375" style="48" customWidth="1"/>
    <col min="2" max="2" width="45.42578125" style="48" customWidth="1"/>
    <col min="3" max="3" width="86.85546875" style="48" customWidth="1"/>
    <col min="4" max="4" width="16.85546875" style="48" customWidth="1"/>
    <col min="5" max="5" width="23.85546875" style="48" customWidth="1"/>
    <col min="6" max="6" width="23" style="48" customWidth="1"/>
    <col min="7" max="7" width="18" style="48" customWidth="1"/>
    <col min="8" max="8" width="24.28515625" style="223" customWidth="1"/>
    <col min="9" max="9" width="24.42578125" style="223" bestFit="1" customWidth="1"/>
    <col min="10" max="10" width="20.85546875" style="48" customWidth="1"/>
    <col min="11" max="11" width="13.5703125" style="48" customWidth="1"/>
    <col min="12" max="12" width="15.85546875" style="48" customWidth="1"/>
    <col min="13" max="13" width="14.85546875" style="154" customWidth="1"/>
    <col min="14" max="14" width="21.140625" style="154" customWidth="1"/>
    <col min="15" max="17" width="16.85546875" style="48" customWidth="1"/>
    <col min="18" max="18" width="21.140625" style="48" bestFit="1" customWidth="1"/>
    <col min="19" max="19" width="15.28515625" style="48" bestFit="1" customWidth="1"/>
    <col min="20" max="20" width="14.42578125" style="48" customWidth="1"/>
    <col min="21" max="21" width="18.5703125" style="48" customWidth="1"/>
    <col min="22" max="22" width="33.85546875" style="48" customWidth="1"/>
    <col min="23" max="23" width="12.5703125" style="48" hidden="1" customWidth="1"/>
    <col min="24" max="24" width="24.28515625" style="48" customWidth="1"/>
    <col min="25" max="25" width="22.5703125" style="48" customWidth="1"/>
    <col min="26" max="27" width="12.5703125" style="48"/>
    <col min="28" max="28" width="16.85546875" style="48" customWidth="1"/>
    <col min="29" max="29" width="12.5703125" style="48"/>
    <col min="30" max="30" width="30.140625" style="48" customWidth="1"/>
    <col min="31" max="31" width="15.42578125" style="48" customWidth="1"/>
    <col min="32" max="32" width="15.85546875" style="48" customWidth="1"/>
    <col min="33" max="33" width="24.42578125" style="48" customWidth="1"/>
    <col min="34" max="34" width="17.140625" style="48" customWidth="1"/>
    <col min="35" max="16384" width="12.5703125" style="48"/>
  </cols>
  <sheetData>
    <row r="1" spans="2:28" ht="22.5" customHeight="1"/>
    <row r="2" spans="2:28" ht="17.45" customHeight="1">
      <c r="B2" s="49"/>
      <c r="C2" s="49"/>
      <c r="D2" s="50" t="s">
        <v>274</v>
      </c>
      <c r="E2" s="51"/>
      <c r="F2" s="51"/>
      <c r="G2" s="51"/>
      <c r="H2" s="51"/>
      <c r="I2" s="51"/>
      <c r="J2" s="51"/>
      <c r="K2" s="51"/>
      <c r="L2" s="51"/>
      <c r="M2" s="52"/>
      <c r="N2" s="53" t="s">
        <v>275</v>
      </c>
      <c r="O2" s="53"/>
      <c r="P2" s="54"/>
      <c r="Q2" s="55"/>
      <c r="R2" s="155"/>
    </row>
    <row r="3" spans="2:28" ht="22.15" customHeight="1">
      <c r="B3" s="49"/>
      <c r="C3" s="49"/>
      <c r="D3" s="56"/>
      <c r="E3" s="57"/>
      <c r="F3" s="57"/>
      <c r="G3" s="57"/>
      <c r="H3" s="57"/>
      <c r="I3" s="57"/>
      <c r="J3" s="57"/>
      <c r="K3" s="57"/>
      <c r="L3" s="57"/>
      <c r="M3" s="58"/>
      <c r="N3" s="53" t="s">
        <v>276</v>
      </c>
      <c r="O3" s="53"/>
      <c r="P3" s="59"/>
      <c r="Q3" s="60"/>
      <c r="R3" s="155"/>
    </row>
    <row r="4" spans="2:28" ht="33.75" customHeight="1">
      <c r="B4" s="49"/>
      <c r="C4" s="49"/>
      <c r="D4" s="50" t="s">
        <v>277</v>
      </c>
      <c r="E4" s="51"/>
      <c r="F4" s="51"/>
      <c r="G4" s="51"/>
      <c r="H4" s="51"/>
      <c r="I4" s="51"/>
      <c r="J4" s="51"/>
      <c r="K4" s="51"/>
      <c r="L4" s="51"/>
      <c r="M4" s="52"/>
      <c r="N4" s="53" t="s">
        <v>278</v>
      </c>
      <c r="O4" s="53"/>
      <c r="P4" s="59"/>
      <c r="Q4" s="60"/>
      <c r="R4" s="155"/>
    </row>
    <row r="5" spans="2:28" ht="23.25" customHeight="1">
      <c r="B5" s="49"/>
      <c r="C5" s="49"/>
      <c r="D5" s="56"/>
      <c r="E5" s="57"/>
      <c r="F5" s="57"/>
      <c r="G5" s="57"/>
      <c r="H5" s="57"/>
      <c r="I5" s="57"/>
      <c r="J5" s="57"/>
      <c r="K5" s="57"/>
      <c r="L5" s="57"/>
      <c r="M5" s="58"/>
      <c r="N5" s="53" t="s">
        <v>279</v>
      </c>
      <c r="O5" s="53"/>
      <c r="P5" s="61"/>
      <c r="Q5" s="62"/>
      <c r="R5" s="155"/>
    </row>
    <row r="6" spans="2:28" ht="24.6" customHeight="1">
      <c r="C6" s="63"/>
      <c r="D6" s="63"/>
      <c r="E6" s="63"/>
      <c r="F6" s="63"/>
      <c r="G6" s="63"/>
      <c r="H6" s="63"/>
      <c r="I6" s="63"/>
      <c r="J6" s="63"/>
      <c r="K6" s="63"/>
      <c r="L6" s="63"/>
      <c r="M6" s="63"/>
      <c r="N6" s="63"/>
      <c r="O6" s="63"/>
      <c r="P6" s="63"/>
      <c r="Q6" s="63"/>
      <c r="R6" s="155"/>
    </row>
    <row r="7" spans="2:28" ht="31.5" customHeight="1">
      <c r="B7" s="64" t="s">
        <v>73</v>
      </c>
      <c r="C7" s="64" t="s">
        <v>74</v>
      </c>
      <c r="D7" s="65" t="s">
        <v>75</v>
      </c>
      <c r="E7" s="66"/>
      <c r="F7" s="66"/>
      <c r="G7" s="66"/>
      <c r="H7" s="66"/>
      <c r="I7" s="66"/>
      <c r="J7" s="66"/>
      <c r="K7" s="66"/>
      <c r="L7" s="66"/>
      <c r="M7" s="66"/>
      <c r="N7" s="66"/>
      <c r="O7" s="66"/>
      <c r="P7" s="66"/>
      <c r="Q7" s="67"/>
      <c r="R7" s="155"/>
    </row>
    <row r="8" spans="2:28" ht="36" customHeight="1">
      <c r="B8" s="64" t="s">
        <v>76</v>
      </c>
      <c r="C8" s="64" t="s">
        <v>77</v>
      </c>
      <c r="D8" s="68" t="s">
        <v>78</v>
      </c>
      <c r="E8" s="68"/>
      <c r="F8" s="68"/>
      <c r="G8" s="68"/>
      <c r="H8" s="68"/>
      <c r="I8" s="68"/>
      <c r="J8" s="68"/>
      <c r="K8" s="68"/>
      <c r="L8" s="68"/>
      <c r="M8" s="68"/>
      <c r="N8" s="68"/>
      <c r="O8" s="68"/>
      <c r="P8" s="68"/>
      <c r="Q8" s="68"/>
    </row>
    <row r="9" spans="2:28" ht="36" customHeight="1">
      <c r="B9" s="69" t="s">
        <v>79</v>
      </c>
      <c r="C9" s="70"/>
      <c r="D9" s="71"/>
      <c r="E9" s="71"/>
      <c r="F9" s="71"/>
      <c r="G9" s="71"/>
      <c r="H9" s="71"/>
      <c r="I9" s="72"/>
      <c r="J9" s="129" t="s">
        <v>80</v>
      </c>
      <c r="K9" s="130"/>
      <c r="L9" s="131"/>
      <c r="M9" s="76" t="s">
        <v>0</v>
      </c>
      <c r="N9" s="77"/>
      <c r="O9" s="77"/>
      <c r="P9" s="77"/>
      <c r="Q9" s="78"/>
      <c r="R9" s="156"/>
      <c r="T9" s="157"/>
      <c r="U9" s="157"/>
      <c r="V9" s="157"/>
      <c r="W9" s="157"/>
      <c r="X9" s="157"/>
    </row>
    <row r="10" spans="2:28" ht="36" customHeight="1">
      <c r="B10" s="69" t="s">
        <v>81</v>
      </c>
      <c r="C10" s="70"/>
      <c r="D10" s="71"/>
      <c r="E10" s="71"/>
      <c r="F10" s="71"/>
      <c r="G10" s="71"/>
      <c r="H10" s="71"/>
      <c r="I10" s="72"/>
      <c r="J10" s="224"/>
      <c r="K10" s="225"/>
      <c r="L10" s="226"/>
      <c r="M10" s="82" t="s">
        <v>1</v>
      </c>
      <c r="N10" s="83" t="s">
        <v>2</v>
      </c>
      <c r="O10" s="83"/>
      <c r="P10" s="83"/>
      <c r="Q10" s="82" t="s">
        <v>3</v>
      </c>
      <c r="R10" s="156"/>
      <c r="T10" s="158"/>
      <c r="U10" s="158"/>
      <c r="V10" s="158"/>
      <c r="W10" s="158"/>
      <c r="X10" s="158"/>
    </row>
    <row r="11" spans="2:28" ht="54" customHeight="1">
      <c r="B11" s="84" t="s">
        <v>82</v>
      </c>
      <c r="C11" s="85"/>
      <c r="D11" s="86"/>
      <c r="E11" s="86"/>
      <c r="F11" s="86"/>
      <c r="G11" s="86"/>
      <c r="H11" s="86"/>
      <c r="I11" s="87"/>
      <c r="J11" s="224"/>
      <c r="K11" s="225"/>
      <c r="L11" s="226"/>
      <c r="M11" s="220">
        <v>3694</v>
      </c>
      <c r="N11" s="227" t="s">
        <v>83</v>
      </c>
      <c r="O11" s="228"/>
      <c r="P11" s="229"/>
      <c r="Q11" s="230">
        <v>2300000</v>
      </c>
      <c r="R11" s="156"/>
      <c r="T11" s="159"/>
      <c r="U11" s="160"/>
      <c r="V11" s="160"/>
      <c r="W11" s="160"/>
      <c r="X11" s="159"/>
      <c r="Z11" s="92"/>
      <c r="AA11" s="92"/>
    </row>
    <row r="12" spans="2:28" ht="46.5" customHeight="1">
      <c r="B12" s="93" t="s">
        <v>84</v>
      </c>
      <c r="C12" s="94"/>
      <c r="D12" s="86"/>
      <c r="E12" s="86"/>
      <c r="F12" s="86"/>
      <c r="G12" s="86"/>
      <c r="H12" s="86"/>
      <c r="I12" s="87"/>
      <c r="J12" s="224"/>
      <c r="K12" s="225"/>
      <c r="L12" s="226"/>
      <c r="M12" s="39"/>
      <c r="N12" s="231"/>
      <c r="O12" s="232"/>
      <c r="P12" s="233"/>
      <c r="Q12" s="234"/>
      <c r="R12" s="156"/>
      <c r="T12" s="161"/>
      <c r="U12" s="162"/>
      <c r="V12" s="162"/>
      <c r="W12" s="162"/>
      <c r="X12" s="163"/>
      <c r="Z12" s="95"/>
      <c r="AA12" s="96"/>
      <c r="AB12" s="97"/>
    </row>
    <row r="13" spans="2:28" ht="28.5" customHeight="1">
      <c r="B13" s="98" t="s">
        <v>253</v>
      </c>
      <c r="C13" s="99"/>
      <c r="D13" s="71"/>
      <c r="E13" s="71"/>
      <c r="F13" s="71"/>
      <c r="G13" s="71"/>
      <c r="H13" s="71"/>
      <c r="I13" s="72"/>
      <c r="J13" s="224"/>
      <c r="K13" s="225"/>
      <c r="L13" s="226"/>
      <c r="M13" s="235"/>
      <c r="N13" s="107"/>
      <c r="O13" s="108"/>
      <c r="P13" s="109"/>
      <c r="Q13" s="236"/>
      <c r="R13" s="156"/>
      <c r="T13" s="161"/>
      <c r="U13" s="162"/>
      <c r="V13" s="162"/>
      <c r="W13" s="162"/>
      <c r="X13" s="163"/>
      <c r="Z13" s="95"/>
      <c r="AA13" s="96"/>
      <c r="AB13" s="97"/>
    </row>
    <row r="14" spans="2:28" ht="28.5" customHeight="1">
      <c r="B14" s="100" t="s">
        <v>85</v>
      </c>
      <c r="C14" s="101"/>
      <c r="D14" s="102"/>
      <c r="E14" s="102"/>
      <c r="F14" s="102"/>
      <c r="G14" s="102"/>
      <c r="H14" s="102"/>
      <c r="I14" s="103"/>
      <c r="J14" s="135"/>
      <c r="K14" s="136"/>
      <c r="L14" s="137"/>
      <c r="M14" s="2"/>
      <c r="N14" s="107"/>
      <c r="O14" s="108"/>
      <c r="P14" s="109"/>
      <c r="Q14" s="110"/>
      <c r="R14" s="156"/>
      <c r="T14" s="164"/>
      <c r="U14" s="162"/>
      <c r="V14" s="162"/>
      <c r="W14" s="165"/>
      <c r="X14" s="163"/>
      <c r="Y14" s="111"/>
      <c r="Z14" s="95"/>
      <c r="AA14" s="96"/>
      <c r="AB14" s="97"/>
    </row>
    <row r="15" spans="2:28" ht="28.5" customHeight="1">
      <c r="B15" s="166" t="s">
        <v>19</v>
      </c>
      <c r="C15" s="141" t="s">
        <v>25</v>
      </c>
      <c r="D15" s="132" t="s">
        <v>282</v>
      </c>
      <c r="E15" s="132" t="s">
        <v>4</v>
      </c>
      <c r="F15" s="132" t="s">
        <v>27</v>
      </c>
      <c r="G15" s="167" t="s">
        <v>283</v>
      </c>
      <c r="H15" s="237" t="s">
        <v>86</v>
      </c>
      <c r="I15" s="168" t="s">
        <v>87</v>
      </c>
      <c r="J15" s="169"/>
      <c r="K15" s="169"/>
      <c r="L15" s="170"/>
      <c r="M15" s="132" t="s">
        <v>5</v>
      </c>
      <c r="N15" s="132"/>
      <c r="O15" s="171" t="s">
        <v>6</v>
      </c>
      <c r="P15" s="171"/>
      <c r="Q15" s="171"/>
      <c r="T15" s="172"/>
      <c r="U15" s="173"/>
      <c r="V15" s="173"/>
      <c r="X15" s="163"/>
      <c r="Z15" s="95"/>
      <c r="AA15" s="96"/>
      <c r="AB15" s="97"/>
    </row>
    <row r="16" spans="2:28" ht="33.75" customHeight="1">
      <c r="B16" s="174"/>
      <c r="C16" s="141"/>
      <c r="D16" s="132"/>
      <c r="E16" s="132"/>
      <c r="F16" s="132"/>
      <c r="G16" s="132"/>
      <c r="H16" s="237"/>
      <c r="I16" s="175"/>
      <c r="J16" s="176"/>
      <c r="K16" s="176"/>
      <c r="L16" s="177"/>
      <c r="M16" s="132"/>
      <c r="N16" s="132"/>
      <c r="O16" s="132" t="s">
        <v>7</v>
      </c>
      <c r="P16" s="132" t="s">
        <v>8</v>
      </c>
      <c r="Q16" s="141" t="s">
        <v>9</v>
      </c>
      <c r="T16" s="111"/>
      <c r="U16" s="173"/>
      <c r="V16" s="173"/>
      <c r="X16" s="96"/>
      <c r="Z16" s="95"/>
      <c r="AA16" s="96"/>
      <c r="AB16" s="97"/>
    </row>
    <row r="17" spans="2:28" ht="39.75" customHeight="1">
      <c r="B17" s="178"/>
      <c r="C17" s="141"/>
      <c r="D17" s="132"/>
      <c r="E17" s="132"/>
      <c r="F17" s="132"/>
      <c r="G17" s="132"/>
      <c r="H17" s="237"/>
      <c r="I17" s="238" t="s">
        <v>10</v>
      </c>
      <c r="J17" s="179" t="s">
        <v>11</v>
      </c>
      <c r="K17" s="179" t="s">
        <v>12</v>
      </c>
      <c r="L17" s="180" t="s">
        <v>13</v>
      </c>
      <c r="M17" s="114" t="s">
        <v>14</v>
      </c>
      <c r="N17" s="181" t="s">
        <v>15</v>
      </c>
      <c r="O17" s="132"/>
      <c r="P17" s="132"/>
      <c r="Q17" s="141"/>
      <c r="T17" s="111"/>
      <c r="U17" s="173"/>
      <c r="V17" s="173"/>
      <c r="X17" s="96"/>
      <c r="Z17" s="95"/>
      <c r="AA17" s="96"/>
      <c r="AB17" s="97"/>
    </row>
    <row r="18" spans="2:28" ht="33" customHeight="1">
      <c r="B18" s="239" t="s">
        <v>285</v>
      </c>
      <c r="C18" s="113" t="s">
        <v>28</v>
      </c>
      <c r="D18" s="114" t="s">
        <v>88</v>
      </c>
      <c r="E18" s="182" t="s">
        <v>31</v>
      </c>
      <c r="F18" s="183">
        <v>1</v>
      </c>
      <c r="G18" s="114" t="s">
        <v>88</v>
      </c>
      <c r="H18" s="240">
        <v>3000000</v>
      </c>
      <c r="I18" s="240">
        <f>+H18</f>
        <v>3000000</v>
      </c>
      <c r="J18" s="241">
        <v>0</v>
      </c>
      <c r="K18" s="240">
        <v>0</v>
      </c>
      <c r="L18" s="241">
        <v>0</v>
      </c>
      <c r="M18" s="116">
        <v>45292</v>
      </c>
      <c r="N18" s="116">
        <v>45657</v>
      </c>
      <c r="O18" s="187">
        <f>+F19/F18</f>
        <v>1</v>
      </c>
      <c r="P18" s="187">
        <f>+H19/H18</f>
        <v>0.76666666666666672</v>
      </c>
      <c r="Q18" s="117">
        <f>+(O18*O18)/P18</f>
        <v>1.3043478260869565</v>
      </c>
      <c r="T18" s="111"/>
      <c r="U18" s="173"/>
      <c r="V18" s="173"/>
      <c r="X18" s="188"/>
      <c r="Z18" s="95"/>
      <c r="AA18" s="96"/>
      <c r="AB18" s="97"/>
    </row>
    <row r="19" spans="2:28" ht="37.5" customHeight="1">
      <c r="B19" s="239"/>
      <c r="C19" s="113"/>
      <c r="D19" s="114" t="s">
        <v>17</v>
      </c>
      <c r="E19" s="40"/>
      <c r="F19" s="183">
        <v>1</v>
      </c>
      <c r="G19" s="114" t="s">
        <v>89</v>
      </c>
      <c r="H19" s="240">
        <f>+Q11</f>
        <v>2300000</v>
      </c>
      <c r="I19" s="240">
        <f>+H19</f>
        <v>2300000</v>
      </c>
      <c r="J19" s="241">
        <v>0</v>
      </c>
      <c r="K19" s="240">
        <v>0</v>
      </c>
      <c r="L19" s="241">
        <v>0</v>
      </c>
      <c r="M19" s="116">
        <v>45292</v>
      </c>
      <c r="N19" s="116">
        <v>45657</v>
      </c>
      <c r="O19" s="187"/>
      <c r="P19" s="187"/>
      <c r="Q19" s="117"/>
      <c r="T19" s="111"/>
      <c r="U19" s="189"/>
      <c r="V19" s="189"/>
      <c r="X19" s="188"/>
      <c r="Z19" s="95"/>
      <c r="AA19" s="96"/>
      <c r="AB19" s="97"/>
    </row>
    <row r="20" spans="2:28" ht="27" customHeight="1">
      <c r="B20" s="239"/>
      <c r="C20" s="122" t="s">
        <v>29</v>
      </c>
      <c r="D20" s="114" t="s">
        <v>16</v>
      </c>
      <c r="E20" s="182" t="s">
        <v>31</v>
      </c>
      <c r="F20" s="1">
        <v>1</v>
      </c>
      <c r="G20" s="114" t="s">
        <v>16</v>
      </c>
      <c r="H20" s="240"/>
      <c r="I20" s="240">
        <f>+H20</f>
        <v>0</v>
      </c>
      <c r="J20" s="241">
        <v>0</v>
      </c>
      <c r="K20" s="240">
        <v>0</v>
      </c>
      <c r="L20" s="241">
        <v>0</v>
      </c>
      <c r="M20" s="116">
        <v>45292</v>
      </c>
      <c r="N20" s="116">
        <v>45657</v>
      </c>
      <c r="O20" s="187">
        <f>+F21/F20</f>
        <v>1</v>
      </c>
      <c r="P20" s="187">
        <v>0</v>
      </c>
      <c r="Q20" s="117">
        <v>0</v>
      </c>
      <c r="X20" s="121"/>
      <c r="Z20" s="95"/>
      <c r="AA20" s="96"/>
      <c r="AB20" s="97"/>
    </row>
    <row r="21" spans="2:28" ht="27" customHeight="1">
      <c r="B21" s="239"/>
      <c r="C21" s="122"/>
      <c r="D21" s="114" t="s">
        <v>17</v>
      </c>
      <c r="E21" s="40"/>
      <c r="F21" s="1">
        <v>1</v>
      </c>
      <c r="G21" s="114" t="s">
        <v>89</v>
      </c>
      <c r="H21" s="240">
        <v>0</v>
      </c>
      <c r="I21" s="240"/>
      <c r="J21" s="241">
        <v>0</v>
      </c>
      <c r="K21" s="240">
        <v>0</v>
      </c>
      <c r="L21" s="241">
        <v>0</v>
      </c>
      <c r="M21" s="116">
        <v>45292</v>
      </c>
      <c r="N21" s="116">
        <v>45657</v>
      </c>
      <c r="O21" s="187"/>
      <c r="P21" s="187"/>
      <c r="Q21" s="117"/>
      <c r="X21" s="121"/>
      <c r="Z21" s="95"/>
      <c r="AA21" s="96"/>
      <c r="AB21" s="97"/>
    </row>
    <row r="22" spans="2:28" ht="27" customHeight="1">
      <c r="B22" s="239"/>
      <c r="C22" s="200" t="s">
        <v>30</v>
      </c>
      <c r="D22" s="114" t="s">
        <v>16</v>
      </c>
      <c r="E22" s="182" t="s">
        <v>31</v>
      </c>
      <c r="F22" s="1">
        <v>1</v>
      </c>
      <c r="G22" s="114" t="s">
        <v>16</v>
      </c>
      <c r="H22" s="240"/>
      <c r="I22" s="240">
        <f>+H22</f>
        <v>0</v>
      </c>
      <c r="J22" s="241">
        <v>0</v>
      </c>
      <c r="K22" s="240">
        <v>0</v>
      </c>
      <c r="L22" s="241">
        <v>0</v>
      </c>
      <c r="M22" s="116">
        <v>45292</v>
      </c>
      <c r="N22" s="116">
        <v>45657</v>
      </c>
      <c r="O22" s="187">
        <f>+F23/F22</f>
        <v>1</v>
      </c>
      <c r="P22" s="187">
        <v>0</v>
      </c>
      <c r="Q22" s="117">
        <v>0</v>
      </c>
      <c r="X22" s="121"/>
      <c r="Z22" s="95"/>
      <c r="AA22" s="96"/>
      <c r="AB22" s="97"/>
    </row>
    <row r="23" spans="2:28" ht="27" customHeight="1">
      <c r="B23" s="239"/>
      <c r="C23" s="202"/>
      <c r="D23" s="114" t="s">
        <v>17</v>
      </c>
      <c r="E23" s="40"/>
      <c r="F23" s="1">
        <v>1</v>
      </c>
      <c r="G23" s="114" t="s">
        <v>89</v>
      </c>
      <c r="H23" s="240">
        <v>0</v>
      </c>
      <c r="I23" s="240"/>
      <c r="J23" s="241">
        <v>0</v>
      </c>
      <c r="K23" s="240">
        <v>0</v>
      </c>
      <c r="L23" s="241">
        <v>0</v>
      </c>
      <c r="M23" s="116">
        <v>45292</v>
      </c>
      <c r="N23" s="116">
        <v>45657</v>
      </c>
      <c r="O23" s="187"/>
      <c r="P23" s="187"/>
      <c r="Q23" s="117"/>
      <c r="X23" s="121"/>
      <c r="Z23" s="95"/>
      <c r="AA23" s="96"/>
      <c r="AB23" s="97"/>
    </row>
    <row r="24" spans="2:28" ht="15">
      <c r="B24" s="49"/>
      <c r="C24" s="204" t="s">
        <v>90</v>
      </c>
      <c r="D24" s="114" t="s">
        <v>16</v>
      </c>
      <c r="E24" s="182"/>
      <c r="F24" s="199"/>
      <c r="G24" s="114" t="s">
        <v>16</v>
      </c>
      <c r="H24" s="242">
        <f>+H18</f>
        <v>3000000</v>
      </c>
      <c r="I24" s="243">
        <f>+H24</f>
        <v>3000000</v>
      </c>
      <c r="J24" s="115"/>
      <c r="K24" s="115"/>
      <c r="L24" s="115"/>
      <c r="M24" s="116">
        <v>45292</v>
      </c>
      <c r="N24" s="116">
        <v>45657</v>
      </c>
      <c r="O24" s="197"/>
      <c r="P24" s="197"/>
      <c r="Q24" s="49"/>
    </row>
    <row r="25" spans="2:28" ht="15">
      <c r="B25" s="49"/>
      <c r="C25" s="204"/>
      <c r="D25" s="114" t="s">
        <v>17</v>
      </c>
      <c r="E25" s="191"/>
      <c r="F25" s="199"/>
      <c r="G25" s="114" t="s">
        <v>89</v>
      </c>
      <c r="H25" s="243">
        <f>+H19+H21+H23</f>
        <v>2300000</v>
      </c>
      <c r="I25" s="243">
        <f>+H25</f>
        <v>2300000</v>
      </c>
      <c r="J25" s="115"/>
      <c r="K25" s="206"/>
      <c r="L25" s="115"/>
      <c r="M25" s="116">
        <v>45292</v>
      </c>
      <c r="N25" s="116">
        <v>45657</v>
      </c>
      <c r="O25" s="197"/>
      <c r="P25" s="197"/>
      <c r="Q25" s="49"/>
    </row>
    <row r="26" spans="2:28">
      <c r="D26" s="126"/>
      <c r="H26" s="244"/>
      <c r="J26" s="95"/>
      <c r="K26" s="95"/>
      <c r="L26" s="95"/>
      <c r="M26" s="207"/>
      <c r="N26" s="207"/>
      <c r="O26" s="128"/>
      <c r="P26" s="208"/>
      <c r="Q26" s="209"/>
      <c r="R26" s="208"/>
    </row>
    <row r="27" spans="2:28" ht="15">
      <c r="B27" s="210" t="s">
        <v>91</v>
      </c>
      <c r="C27" s="210"/>
      <c r="D27" s="211" t="s">
        <v>18</v>
      </c>
      <c r="E27" s="211"/>
      <c r="F27" s="211"/>
      <c r="G27" s="211"/>
      <c r="H27" s="211"/>
      <c r="I27" s="211"/>
      <c r="J27" s="212" t="s">
        <v>92</v>
      </c>
      <c r="K27" s="211" t="s">
        <v>93</v>
      </c>
      <c r="L27" s="211"/>
      <c r="M27" s="213" t="s">
        <v>94</v>
      </c>
      <c r="N27" s="214"/>
      <c r="O27" s="214"/>
      <c r="P27" s="214"/>
      <c r="Q27" s="214"/>
    </row>
    <row r="28" spans="2:28" ht="26.25" customHeight="1">
      <c r="B28" s="129" t="s">
        <v>95</v>
      </c>
      <c r="C28" s="131"/>
      <c r="D28" s="129" t="s">
        <v>286</v>
      </c>
      <c r="E28" s="130"/>
      <c r="F28" s="130"/>
      <c r="G28" s="130"/>
      <c r="H28" s="130"/>
      <c r="I28" s="131"/>
      <c r="J28" s="132"/>
      <c r="K28" s="133" t="s">
        <v>16</v>
      </c>
      <c r="L28" s="245"/>
      <c r="M28" s="134" t="s">
        <v>96</v>
      </c>
      <c r="N28" s="134"/>
      <c r="O28" s="134"/>
      <c r="P28" s="134"/>
      <c r="Q28" s="134"/>
    </row>
    <row r="29" spans="2:28" ht="18" customHeight="1">
      <c r="B29" s="135"/>
      <c r="C29" s="137"/>
      <c r="D29" s="135"/>
      <c r="E29" s="136"/>
      <c r="F29" s="136"/>
      <c r="G29" s="136"/>
      <c r="H29" s="136"/>
      <c r="I29" s="137"/>
      <c r="J29" s="132"/>
      <c r="K29" s="133" t="s">
        <v>17</v>
      </c>
      <c r="L29" s="216"/>
      <c r="M29" s="134"/>
      <c r="N29" s="134"/>
      <c r="O29" s="134"/>
      <c r="P29" s="134"/>
      <c r="Q29" s="134"/>
    </row>
    <row r="30" spans="2:28" ht="18.75" customHeight="1">
      <c r="B30" s="138"/>
      <c r="C30" s="140"/>
      <c r="D30" s="138" t="s">
        <v>97</v>
      </c>
      <c r="E30" s="139"/>
      <c r="F30" s="139"/>
      <c r="G30" s="139"/>
      <c r="H30" s="139"/>
      <c r="I30" s="140"/>
      <c r="J30" s="141"/>
      <c r="K30" s="133" t="s">
        <v>16</v>
      </c>
      <c r="L30" s="217"/>
      <c r="M30" s="142" t="s">
        <v>98</v>
      </c>
      <c r="N30" s="143"/>
      <c r="O30" s="143"/>
      <c r="P30" s="143"/>
      <c r="Q30" s="144"/>
    </row>
    <row r="31" spans="2:28" ht="14.25" customHeight="1">
      <c r="B31" s="145"/>
      <c r="C31" s="147"/>
      <c r="D31" s="145"/>
      <c r="E31" s="146"/>
      <c r="F31" s="146"/>
      <c r="G31" s="146"/>
      <c r="H31" s="146"/>
      <c r="I31" s="147"/>
      <c r="J31" s="141"/>
      <c r="K31" s="133" t="s">
        <v>17</v>
      </c>
      <c r="L31" s="216"/>
      <c r="M31" s="148"/>
      <c r="N31" s="149"/>
      <c r="O31" s="149"/>
      <c r="P31" s="149"/>
      <c r="Q31" s="150"/>
    </row>
    <row r="32" spans="2:28" ht="15">
      <c r="B32" s="138"/>
      <c r="C32" s="140"/>
      <c r="D32" s="138" t="s">
        <v>97</v>
      </c>
      <c r="E32" s="139"/>
      <c r="F32" s="139"/>
      <c r="G32" s="139"/>
      <c r="H32" s="139"/>
      <c r="I32" s="140"/>
      <c r="J32" s="141"/>
      <c r="K32" s="133" t="s">
        <v>16</v>
      </c>
      <c r="L32" s="216"/>
      <c r="M32" s="148"/>
      <c r="N32" s="149"/>
      <c r="O32" s="149"/>
      <c r="P32" s="149"/>
      <c r="Q32" s="150"/>
    </row>
    <row r="33" spans="2:28" ht="15">
      <c r="B33" s="145"/>
      <c r="C33" s="147"/>
      <c r="D33" s="145"/>
      <c r="E33" s="146"/>
      <c r="F33" s="146"/>
      <c r="G33" s="146"/>
      <c r="H33" s="146"/>
      <c r="I33" s="147"/>
      <c r="J33" s="141"/>
      <c r="K33" s="133" t="s">
        <v>17</v>
      </c>
      <c r="L33" s="216"/>
      <c r="M33" s="148"/>
      <c r="N33" s="149"/>
      <c r="O33" s="149"/>
      <c r="P33" s="149"/>
      <c r="Q33" s="150"/>
    </row>
    <row r="34" spans="2:28" ht="15" customHeight="1">
      <c r="B34" s="129" t="s">
        <v>99</v>
      </c>
      <c r="C34" s="130"/>
      <c r="D34" s="130"/>
      <c r="E34" s="130"/>
      <c r="F34" s="130"/>
      <c r="G34" s="130"/>
      <c r="H34" s="130"/>
      <c r="I34" s="130"/>
      <c r="J34" s="130"/>
      <c r="K34" s="130"/>
      <c r="L34" s="131"/>
      <c r="M34" s="148"/>
      <c r="N34" s="149"/>
      <c r="O34" s="149"/>
      <c r="P34" s="149"/>
      <c r="Q34" s="150"/>
    </row>
    <row r="35" spans="2:28" ht="75" customHeight="1">
      <c r="B35" s="135"/>
      <c r="C35" s="136"/>
      <c r="D35" s="136"/>
      <c r="E35" s="136"/>
      <c r="F35" s="136"/>
      <c r="G35" s="136"/>
      <c r="H35" s="136"/>
      <c r="I35" s="136"/>
      <c r="J35" s="136"/>
      <c r="K35" s="136"/>
      <c r="L35" s="137"/>
      <c r="M35" s="151"/>
      <c r="N35" s="152"/>
      <c r="O35" s="152"/>
      <c r="P35" s="152"/>
      <c r="Q35" s="153"/>
    </row>
    <row r="36" spans="2:28">
      <c r="M36" s="218"/>
      <c r="N36" s="218"/>
    </row>
    <row r="37" spans="2:28" ht="23.25" customHeight="1">
      <c r="B37" s="49"/>
      <c r="C37" s="49"/>
      <c r="D37" s="50" t="s">
        <v>274</v>
      </c>
      <c r="E37" s="51"/>
      <c r="F37" s="51"/>
      <c r="G37" s="51"/>
      <c r="H37" s="51"/>
      <c r="I37" s="51"/>
      <c r="J37" s="51"/>
      <c r="K37" s="51"/>
      <c r="L37" s="51"/>
      <c r="M37" s="52"/>
      <c r="N37" s="53" t="s">
        <v>275</v>
      </c>
      <c r="O37" s="53"/>
      <c r="P37" s="54"/>
      <c r="Q37" s="55"/>
      <c r="R37" s="155"/>
    </row>
    <row r="38" spans="2:28" ht="23.25" customHeight="1">
      <c r="B38" s="49"/>
      <c r="C38" s="49"/>
      <c r="D38" s="56"/>
      <c r="E38" s="57"/>
      <c r="F38" s="57"/>
      <c r="G38" s="57"/>
      <c r="H38" s="57"/>
      <c r="I38" s="57"/>
      <c r="J38" s="57"/>
      <c r="K38" s="57"/>
      <c r="L38" s="57"/>
      <c r="M38" s="58"/>
      <c r="N38" s="53" t="s">
        <v>276</v>
      </c>
      <c r="O38" s="53"/>
      <c r="P38" s="59"/>
      <c r="Q38" s="60"/>
      <c r="R38" s="155"/>
    </row>
    <row r="39" spans="2:28" ht="23.25" customHeight="1">
      <c r="B39" s="49"/>
      <c r="C39" s="49"/>
      <c r="D39" s="50" t="s">
        <v>277</v>
      </c>
      <c r="E39" s="51"/>
      <c r="F39" s="51"/>
      <c r="G39" s="51"/>
      <c r="H39" s="51"/>
      <c r="I39" s="51"/>
      <c r="J39" s="51"/>
      <c r="K39" s="51"/>
      <c r="L39" s="51"/>
      <c r="M39" s="52"/>
      <c r="N39" s="53" t="s">
        <v>278</v>
      </c>
      <c r="O39" s="53"/>
      <c r="P39" s="59"/>
      <c r="Q39" s="60"/>
      <c r="R39" s="155"/>
    </row>
    <row r="40" spans="2:28" ht="23.25" customHeight="1">
      <c r="B40" s="49"/>
      <c r="C40" s="49"/>
      <c r="D40" s="56"/>
      <c r="E40" s="57"/>
      <c r="F40" s="57"/>
      <c r="G40" s="57"/>
      <c r="H40" s="57"/>
      <c r="I40" s="57"/>
      <c r="J40" s="57"/>
      <c r="K40" s="57"/>
      <c r="L40" s="57"/>
      <c r="M40" s="58"/>
      <c r="N40" s="53" t="s">
        <v>279</v>
      </c>
      <c r="O40" s="53"/>
      <c r="P40" s="61"/>
      <c r="Q40" s="62"/>
      <c r="R40" s="155"/>
    </row>
    <row r="41" spans="2:28" ht="24.6" customHeight="1">
      <c r="C41" s="63"/>
      <c r="D41" s="63"/>
      <c r="E41" s="63"/>
      <c r="F41" s="63"/>
      <c r="G41" s="63"/>
      <c r="H41" s="63"/>
      <c r="I41" s="63"/>
      <c r="J41" s="63"/>
      <c r="K41" s="63"/>
      <c r="L41" s="63"/>
      <c r="M41" s="63"/>
      <c r="N41" s="63"/>
      <c r="O41" s="63"/>
      <c r="P41" s="63"/>
      <c r="Q41" s="63"/>
      <c r="R41" s="155"/>
    </row>
    <row r="42" spans="2:28" ht="31.5" customHeight="1">
      <c r="B42" s="64" t="s">
        <v>73</v>
      </c>
      <c r="C42" s="64" t="s">
        <v>74</v>
      </c>
      <c r="D42" s="65" t="s">
        <v>75</v>
      </c>
      <c r="E42" s="66"/>
      <c r="F42" s="66"/>
      <c r="G42" s="66"/>
      <c r="H42" s="66"/>
      <c r="I42" s="66"/>
      <c r="J42" s="66"/>
      <c r="K42" s="66"/>
      <c r="L42" s="66"/>
      <c r="M42" s="66"/>
      <c r="N42" s="66"/>
      <c r="O42" s="66"/>
      <c r="P42" s="66"/>
      <c r="Q42" s="67"/>
      <c r="R42" s="155"/>
    </row>
    <row r="43" spans="2:28" ht="36" customHeight="1">
      <c r="B43" s="64" t="s">
        <v>76</v>
      </c>
      <c r="C43" s="64" t="s">
        <v>77</v>
      </c>
      <c r="D43" s="68" t="s">
        <v>100</v>
      </c>
      <c r="E43" s="68"/>
      <c r="F43" s="68"/>
      <c r="G43" s="68"/>
      <c r="H43" s="68"/>
      <c r="I43" s="68"/>
      <c r="J43" s="68"/>
      <c r="K43" s="68"/>
      <c r="L43" s="68"/>
      <c r="M43" s="68"/>
      <c r="N43" s="68"/>
      <c r="O43" s="68"/>
      <c r="P43" s="68"/>
      <c r="Q43" s="68"/>
    </row>
    <row r="44" spans="2:28" ht="36" customHeight="1">
      <c r="B44" s="69" t="s">
        <v>79</v>
      </c>
      <c r="C44" s="70"/>
      <c r="D44" s="71"/>
      <c r="E44" s="71"/>
      <c r="F44" s="71"/>
      <c r="G44" s="71"/>
      <c r="H44" s="71"/>
      <c r="I44" s="72"/>
      <c r="J44" s="129" t="s">
        <v>80</v>
      </c>
      <c r="K44" s="130"/>
      <c r="L44" s="131"/>
      <c r="M44" s="76" t="s">
        <v>0</v>
      </c>
      <c r="N44" s="77"/>
      <c r="O44" s="77"/>
      <c r="P44" s="77"/>
      <c r="Q44" s="78"/>
      <c r="R44" s="156"/>
      <c r="T44" s="157"/>
      <c r="U44" s="157"/>
      <c r="V44" s="157"/>
      <c r="W44" s="157"/>
      <c r="X44" s="157"/>
    </row>
    <row r="45" spans="2:28" ht="36" customHeight="1">
      <c r="B45" s="69" t="s">
        <v>81</v>
      </c>
      <c r="C45" s="70"/>
      <c r="D45" s="71"/>
      <c r="E45" s="71"/>
      <c r="F45" s="71"/>
      <c r="G45" s="71"/>
      <c r="H45" s="71"/>
      <c r="I45" s="72"/>
      <c r="J45" s="224"/>
      <c r="K45" s="225"/>
      <c r="L45" s="226"/>
      <c r="M45" s="82" t="s">
        <v>1</v>
      </c>
      <c r="N45" s="83" t="s">
        <v>2</v>
      </c>
      <c r="O45" s="83"/>
      <c r="P45" s="83"/>
      <c r="Q45" s="82" t="s">
        <v>3</v>
      </c>
      <c r="R45" s="156"/>
      <c r="T45" s="158"/>
      <c r="U45" s="158"/>
      <c r="V45" s="158"/>
      <c r="W45" s="158"/>
      <c r="X45" s="158"/>
    </row>
    <row r="46" spans="2:28" ht="15">
      <c r="B46" s="84" t="s">
        <v>82</v>
      </c>
      <c r="C46" s="85"/>
      <c r="D46" s="86"/>
      <c r="E46" s="86"/>
      <c r="F46" s="86"/>
      <c r="G46" s="86"/>
      <c r="H46" s="86"/>
      <c r="I46" s="87"/>
      <c r="J46" s="224"/>
      <c r="K46" s="225"/>
      <c r="L46" s="226"/>
      <c r="M46" s="19">
        <v>90</v>
      </c>
      <c r="N46" s="246" t="s">
        <v>101</v>
      </c>
      <c r="O46" s="247"/>
      <c r="P46" s="248"/>
      <c r="Q46" s="20">
        <v>26750000</v>
      </c>
      <c r="R46" s="164"/>
      <c r="S46" s="20"/>
      <c r="T46" s="159"/>
      <c r="U46" s="160"/>
      <c r="V46" s="160"/>
      <c r="W46" s="160"/>
      <c r="X46" s="159"/>
      <c r="Z46" s="92"/>
      <c r="AA46" s="92"/>
    </row>
    <row r="47" spans="2:28" ht="44.25" customHeight="1">
      <c r="B47" s="93" t="s">
        <v>84</v>
      </c>
      <c r="C47" s="94"/>
      <c r="D47" s="86"/>
      <c r="E47" s="86"/>
      <c r="F47" s="86"/>
      <c r="G47" s="86"/>
      <c r="H47" s="86"/>
      <c r="I47" s="87"/>
      <c r="J47" s="224"/>
      <c r="K47" s="225"/>
      <c r="L47" s="226"/>
      <c r="M47" s="19" t="s">
        <v>102</v>
      </c>
      <c r="N47" s="246" t="s">
        <v>103</v>
      </c>
      <c r="O47" s="247"/>
      <c r="P47" s="248"/>
      <c r="Q47" s="20">
        <f>18559936+17250000+30359520+6719040+18000000+13500000+18559936</f>
        <v>122948432</v>
      </c>
      <c r="R47" s="164"/>
      <c r="S47" s="20"/>
      <c r="T47" s="161"/>
      <c r="U47" s="162"/>
      <c r="V47" s="162"/>
      <c r="W47" s="162"/>
      <c r="X47" s="163"/>
      <c r="Z47" s="95"/>
      <c r="AA47" s="96"/>
      <c r="AB47" s="97"/>
    </row>
    <row r="48" spans="2:28" ht="15">
      <c r="B48" s="249"/>
      <c r="C48" s="250"/>
      <c r="D48" s="251"/>
      <c r="E48" s="251"/>
      <c r="F48" s="251"/>
      <c r="G48" s="251"/>
      <c r="H48" s="252"/>
      <c r="I48" s="253"/>
      <c r="J48" s="224"/>
      <c r="K48" s="225"/>
      <c r="L48" s="226"/>
      <c r="M48" s="19">
        <v>3038</v>
      </c>
      <c r="N48" s="246" t="s">
        <v>104</v>
      </c>
      <c r="O48" s="247"/>
      <c r="P48" s="248"/>
      <c r="Q48" s="20">
        <v>9600000</v>
      </c>
      <c r="R48" s="164"/>
      <c r="T48" s="161"/>
      <c r="U48" s="165"/>
      <c r="V48" s="165"/>
      <c r="W48" s="165"/>
      <c r="X48" s="163"/>
      <c r="Z48" s="95"/>
      <c r="AA48" s="96"/>
      <c r="AB48" s="97"/>
    </row>
    <row r="49" spans="2:28" ht="21" customHeight="1">
      <c r="B49" s="249"/>
      <c r="C49" s="250"/>
      <c r="D49" s="251"/>
      <c r="E49" s="251"/>
      <c r="F49" s="251"/>
      <c r="G49" s="251"/>
      <c r="H49" s="252"/>
      <c r="I49" s="253"/>
      <c r="J49" s="224"/>
      <c r="K49" s="225"/>
      <c r="L49" s="226"/>
      <c r="M49" s="19">
        <v>3023</v>
      </c>
      <c r="N49" s="254" t="s">
        <v>105</v>
      </c>
      <c r="O49" s="254"/>
      <c r="P49" s="254"/>
      <c r="Q49" s="20">
        <v>4200000</v>
      </c>
      <c r="R49" s="164"/>
      <c r="T49" s="161"/>
      <c r="U49" s="165"/>
      <c r="V49" s="165"/>
      <c r="W49" s="165"/>
      <c r="X49" s="163"/>
      <c r="Z49" s="95"/>
      <c r="AA49" s="96"/>
      <c r="AB49" s="97"/>
    </row>
    <row r="50" spans="2:28" ht="15">
      <c r="B50" s="249"/>
      <c r="C50" s="250"/>
      <c r="D50" s="251"/>
      <c r="E50" s="251"/>
      <c r="F50" s="251"/>
      <c r="G50" s="251"/>
      <c r="H50" s="252"/>
      <c r="I50" s="253"/>
      <c r="J50" s="224"/>
      <c r="K50" s="225"/>
      <c r="L50" s="226"/>
      <c r="M50" s="21">
        <v>909</v>
      </c>
      <c r="N50" s="246" t="s">
        <v>106</v>
      </c>
      <c r="O50" s="247"/>
      <c r="P50" s="248"/>
      <c r="Q50" s="20">
        <v>19200000</v>
      </c>
      <c r="R50" s="164"/>
      <c r="T50" s="161"/>
      <c r="U50" s="165"/>
      <c r="V50" s="165"/>
      <c r="W50" s="165"/>
      <c r="X50" s="163"/>
      <c r="Z50" s="95"/>
      <c r="AA50" s="96"/>
      <c r="AB50" s="97"/>
    </row>
    <row r="51" spans="2:28" ht="15">
      <c r="B51" s="249"/>
      <c r="C51" s="250"/>
      <c r="D51" s="251"/>
      <c r="E51" s="251"/>
      <c r="F51" s="251"/>
      <c r="G51" s="251"/>
      <c r="H51" s="252"/>
      <c r="I51" s="253"/>
      <c r="J51" s="224"/>
      <c r="K51" s="225"/>
      <c r="L51" s="226"/>
      <c r="M51" s="19">
        <v>1046</v>
      </c>
      <c r="N51" s="246" t="s">
        <v>107</v>
      </c>
      <c r="O51" s="247"/>
      <c r="P51" s="248"/>
      <c r="Q51" s="20">
        <v>16800000</v>
      </c>
      <c r="R51" s="156"/>
      <c r="T51" s="161"/>
      <c r="U51" s="165"/>
      <c r="V51" s="165"/>
      <c r="W51" s="165"/>
      <c r="X51" s="163"/>
      <c r="Z51" s="95"/>
      <c r="AA51" s="96"/>
      <c r="AB51" s="97"/>
    </row>
    <row r="52" spans="2:28" ht="15">
      <c r="B52" s="98" t="s">
        <v>253</v>
      </c>
      <c r="C52" s="99"/>
      <c r="D52" s="71"/>
      <c r="E52" s="71"/>
      <c r="F52" s="71"/>
      <c r="G52" s="71"/>
      <c r="H52" s="71"/>
      <c r="I52" s="72"/>
      <c r="J52" s="224"/>
      <c r="K52" s="225"/>
      <c r="L52" s="226"/>
      <c r="M52" s="22">
        <v>1805</v>
      </c>
      <c r="N52" s="255" t="s">
        <v>108</v>
      </c>
      <c r="O52" s="256"/>
      <c r="P52" s="257"/>
      <c r="Q52" s="23">
        <v>6750000</v>
      </c>
      <c r="R52" s="156"/>
      <c r="T52" s="161"/>
      <c r="U52" s="162"/>
      <c r="V52" s="162"/>
      <c r="W52" s="162"/>
      <c r="X52" s="163"/>
      <c r="Z52" s="95"/>
      <c r="AA52" s="96"/>
      <c r="AB52" s="97"/>
    </row>
    <row r="53" spans="2:28" ht="28.5" customHeight="1">
      <c r="B53" s="100" t="s">
        <v>85</v>
      </c>
      <c r="C53" s="101"/>
      <c r="D53" s="102"/>
      <c r="E53" s="102"/>
      <c r="F53" s="102"/>
      <c r="G53" s="102"/>
      <c r="H53" s="102"/>
      <c r="I53" s="103"/>
      <c r="J53" s="135"/>
      <c r="K53" s="136"/>
      <c r="L53" s="137"/>
      <c r="M53" s="19">
        <v>2052</v>
      </c>
      <c r="N53" s="246" t="s">
        <v>109</v>
      </c>
      <c r="O53" s="247"/>
      <c r="P53" s="248"/>
      <c r="Q53" s="20">
        <v>11960579</v>
      </c>
      <c r="R53" s="258"/>
      <c r="T53" s="164"/>
      <c r="U53" s="162"/>
      <c r="V53" s="162"/>
      <c r="W53" s="165"/>
      <c r="X53" s="163"/>
      <c r="Y53" s="111"/>
      <c r="Z53" s="95"/>
      <c r="AA53" s="96"/>
      <c r="AB53" s="97"/>
    </row>
    <row r="54" spans="2:28" ht="28.5" customHeight="1">
      <c r="B54" s="166" t="s">
        <v>19</v>
      </c>
      <c r="C54" s="141" t="s">
        <v>25</v>
      </c>
      <c r="D54" s="132" t="s">
        <v>282</v>
      </c>
      <c r="E54" s="132" t="s">
        <v>4</v>
      </c>
      <c r="F54" s="132" t="s">
        <v>27</v>
      </c>
      <c r="G54" s="167" t="s">
        <v>283</v>
      </c>
      <c r="H54" s="237" t="s">
        <v>86</v>
      </c>
      <c r="I54" s="168" t="s">
        <v>87</v>
      </c>
      <c r="J54" s="169"/>
      <c r="K54" s="169"/>
      <c r="L54" s="170"/>
      <c r="M54" s="132" t="s">
        <v>5</v>
      </c>
      <c r="N54" s="132"/>
      <c r="O54" s="171" t="s">
        <v>6</v>
      </c>
      <c r="P54" s="171"/>
      <c r="Q54" s="171"/>
      <c r="T54" s="172"/>
      <c r="U54" s="173"/>
      <c r="V54" s="173"/>
      <c r="X54" s="163"/>
      <c r="Z54" s="95"/>
      <c r="AA54" s="96"/>
      <c r="AB54" s="97"/>
    </row>
    <row r="55" spans="2:28" ht="33.75" customHeight="1">
      <c r="B55" s="174"/>
      <c r="C55" s="141"/>
      <c r="D55" s="132"/>
      <c r="E55" s="132"/>
      <c r="F55" s="132"/>
      <c r="G55" s="132"/>
      <c r="H55" s="237"/>
      <c r="I55" s="175"/>
      <c r="J55" s="176"/>
      <c r="K55" s="176"/>
      <c r="L55" s="177"/>
      <c r="M55" s="132"/>
      <c r="N55" s="132"/>
      <c r="O55" s="132" t="s">
        <v>7</v>
      </c>
      <c r="P55" s="132" t="s">
        <v>8</v>
      </c>
      <c r="Q55" s="141" t="s">
        <v>9</v>
      </c>
      <c r="T55" s="111"/>
      <c r="U55" s="173"/>
      <c r="V55" s="173"/>
      <c r="X55" s="96"/>
      <c r="Z55" s="95"/>
      <c r="AA55" s="96"/>
      <c r="AB55" s="97"/>
    </row>
    <row r="56" spans="2:28" ht="39.75" customHeight="1">
      <c r="B56" s="178"/>
      <c r="C56" s="141"/>
      <c r="D56" s="132"/>
      <c r="E56" s="132"/>
      <c r="F56" s="132"/>
      <c r="G56" s="132"/>
      <c r="H56" s="237"/>
      <c r="I56" s="238" t="s">
        <v>10</v>
      </c>
      <c r="J56" s="179" t="s">
        <v>11</v>
      </c>
      <c r="K56" s="179" t="s">
        <v>12</v>
      </c>
      <c r="L56" s="180" t="s">
        <v>13</v>
      </c>
      <c r="M56" s="114" t="s">
        <v>14</v>
      </c>
      <c r="N56" s="181" t="s">
        <v>15</v>
      </c>
      <c r="O56" s="132"/>
      <c r="P56" s="132"/>
      <c r="Q56" s="141"/>
      <c r="T56" s="111"/>
      <c r="U56" s="173"/>
      <c r="V56" s="173"/>
      <c r="X56" s="96"/>
      <c r="Z56" s="95"/>
      <c r="AA56" s="96"/>
      <c r="AB56" s="97"/>
    </row>
    <row r="57" spans="2:28" ht="33" customHeight="1">
      <c r="B57" s="239" t="s">
        <v>287</v>
      </c>
      <c r="C57" s="113" t="s">
        <v>32</v>
      </c>
      <c r="D57" s="114" t="s">
        <v>88</v>
      </c>
      <c r="E57" s="182" t="s">
        <v>33</v>
      </c>
      <c r="F57" s="183">
        <v>28</v>
      </c>
      <c r="G57" s="114" t="s">
        <v>88</v>
      </c>
      <c r="H57" s="240">
        <v>15000000</v>
      </c>
      <c r="I57" s="240">
        <f t="shared" ref="I57:I62" si="0">+H57</f>
        <v>15000000</v>
      </c>
      <c r="J57" s="241">
        <v>0</v>
      </c>
      <c r="K57" s="240">
        <v>0</v>
      </c>
      <c r="L57" s="241">
        <v>0</v>
      </c>
      <c r="M57" s="116">
        <v>45292</v>
      </c>
      <c r="N57" s="116">
        <v>45657</v>
      </c>
      <c r="O57" s="187">
        <f>+F58/F57</f>
        <v>1</v>
      </c>
      <c r="P57" s="187">
        <f>+H58/H57</f>
        <v>0.92</v>
      </c>
      <c r="Q57" s="117">
        <f>+(O57*O57)/P57</f>
        <v>1.0869565217391304</v>
      </c>
      <c r="T57" s="111"/>
      <c r="U57" s="173"/>
      <c r="V57" s="173"/>
      <c r="X57" s="188"/>
      <c r="Z57" s="95"/>
      <c r="AA57" s="96"/>
      <c r="AB57" s="97"/>
    </row>
    <row r="58" spans="2:28" ht="37.5" customHeight="1">
      <c r="B58" s="239"/>
      <c r="C58" s="113"/>
      <c r="D58" s="114" t="s">
        <v>17</v>
      </c>
      <c r="E58" s="40"/>
      <c r="F58" s="183">
        <v>28</v>
      </c>
      <c r="G58" s="114" t="s">
        <v>89</v>
      </c>
      <c r="H58" s="240">
        <f>+Q48+Q49</f>
        <v>13800000</v>
      </c>
      <c r="I58" s="240">
        <f>+H58</f>
        <v>13800000</v>
      </c>
      <c r="J58" s="241">
        <v>0</v>
      </c>
      <c r="K58" s="240">
        <v>0</v>
      </c>
      <c r="L58" s="241">
        <v>0</v>
      </c>
      <c r="M58" s="116">
        <v>45292</v>
      </c>
      <c r="N58" s="116">
        <v>45657</v>
      </c>
      <c r="O58" s="187"/>
      <c r="P58" s="187"/>
      <c r="Q58" s="117"/>
      <c r="T58" s="259"/>
      <c r="U58" s="189"/>
      <c r="V58" s="189"/>
      <c r="X58" s="188"/>
      <c r="Z58" s="95"/>
      <c r="AA58" s="96"/>
      <c r="AB58" s="97"/>
    </row>
    <row r="59" spans="2:28" ht="27" customHeight="1">
      <c r="B59" s="239"/>
      <c r="C59" s="122" t="s">
        <v>34</v>
      </c>
      <c r="D59" s="114" t="s">
        <v>16</v>
      </c>
      <c r="E59" s="182" t="s">
        <v>33</v>
      </c>
      <c r="F59" s="1">
        <v>3</v>
      </c>
      <c r="G59" s="114" t="s">
        <v>16</v>
      </c>
      <c r="H59" s="240">
        <v>315436346</v>
      </c>
      <c r="I59" s="240">
        <f t="shared" si="0"/>
        <v>315436346</v>
      </c>
      <c r="J59" s="241">
        <v>0</v>
      </c>
      <c r="K59" s="240">
        <v>0</v>
      </c>
      <c r="L59" s="241">
        <v>0</v>
      </c>
      <c r="M59" s="116">
        <v>45292</v>
      </c>
      <c r="N59" s="116">
        <v>45657</v>
      </c>
      <c r="O59" s="187">
        <f>+F60/F59</f>
        <v>1</v>
      </c>
      <c r="P59" s="187">
        <f>+H60/H59</f>
        <v>0.64801984169573157</v>
      </c>
      <c r="Q59" s="260">
        <f>+(O59*O59)/P59</f>
        <v>1.543162625056681</v>
      </c>
      <c r="X59" s="121"/>
      <c r="Z59" s="95"/>
      <c r="AA59" s="96"/>
      <c r="AB59" s="97"/>
    </row>
    <row r="60" spans="2:28" ht="27" customHeight="1">
      <c r="B60" s="239"/>
      <c r="C60" s="122"/>
      <c r="D60" s="114" t="s">
        <v>17</v>
      </c>
      <c r="E60" s="40"/>
      <c r="F60" s="1">
        <v>3</v>
      </c>
      <c r="G60" s="114" t="s">
        <v>89</v>
      </c>
      <c r="H60" s="240">
        <f>+Q46+Q47+Q50+Q51+Q52+Q53</f>
        <v>204409011</v>
      </c>
      <c r="I60" s="240">
        <f t="shared" si="0"/>
        <v>204409011</v>
      </c>
      <c r="J60" s="241">
        <v>0</v>
      </c>
      <c r="K60" s="240">
        <v>0</v>
      </c>
      <c r="L60" s="241">
        <v>0</v>
      </c>
      <c r="M60" s="116">
        <v>45292</v>
      </c>
      <c r="N60" s="116">
        <v>45657</v>
      </c>
      <c r="O60" s="187"/>
      <c r="P60" s="187"/>
      <c r="Q60" s="261"/>
      <c r="X60" s="121"/>
      <c r="Z60" s="95"/>
      <c r="AA60" s="96"/>
      <c r="AB60" s="97"/>
    </row>
    <row r="61" spans="2:28" ht="15">
      <c r="B61" s="49"/>
      <c r="C61" s="204" t="s">
        <v>90</v>
      </c>
      <c r="D61" s="114" t="s">
        <v>16</v>
      </c>
      <c r="E61" s="262"/>
      <c r="F61" s="199"/>
      <c r="G61" s="114" t="s">
        <v>16</v>
      </c>
      <c r="H61" s="242">
        <f>+H57+H59</f>
        <v>330436346</v>
      </c>
      <c r="I61" s="243">
        <f t="shared" si="0"/>
        <v>330436346</v>
      </c>
      <c r="J61" s="115"/>
      <c r="K61" s="115"/>
      <c r="L61" s="115"/>
      <c r="M61" s="116">
        <v>45292</v>
      </c>
      <c r="N61" s="116">
        <v>45657</v>
      </c>
      <c r="O61" s="187"/>
      <c r="P61" s="187"/>
      <c r="Q61" s="117"/>
    </row>
    <row r="62" spans="2:28" ht="15">
      <c r="B62" s="49"/>
      <c r="C62" s="204"/>
      <c r="D62" s="114" t="s">
        <v>17</v>
      </c>
      <c r="E62" s="262"/>
      <c r="F62" s="199"/>
      <c r="G62" s="114" t="s">
        <v>89</v>
      </c>
      <c r="H62" s="243">
        <f>+H58+H60</f>
        <v>218209011</v>
      </c>
      <c r="I62" s="243">
        <f t="shared" si="0"/>
        <v>218209011</v>
      </c>
      <c r="J62" s="115"/>
      <c r="K62" s="206"/>
      <c r="L62" s="115"/>
      <c r="M62" s="116">
        <v>45292</v>
      </c>
      <c r="N62" s="116">
        <v>45657</v>
      </c>
      <c r="O62" s="187"/>
      <c r="P62" s="187"/>
      <c r="Q62" s="117"/>
    </row>
    <row r="63" spans="2:28">
      <c r="D63" s="126"/>
      <c r="E63" s="263"/>
      <c r="G63" s="263"/>
      <c r="H63" s="264"/>
      <c r="J63" s="95"/>
      <c r="K63" s="95"/>
      <c r="L63" s="95"/>
      <c r="M63" s="207"/>
      <c r="N63" s="207"/>
      <c r="O63" s="128"/>
      <c r="P63" s="208"/>
      <c r="Q63" s="209"/>
      <c r="R63" s="208"/>
    </row>
    <row r="64" spans="2:28" ht="15">
      <c r="B64" s="210" t="s">
        <v>91</v>
      </c>
      <c r="C64" s="210"/>
      <c r="D64" s="211" t="s">
        <v>18</v>
      </c>
      <c r="E64" s="211"/>
      <c r="F64" s="211"/>
      <c r="G64" s="211"/>
      <c r="H64" s="211"/>
      <c r="I64" s="211"/>
      <c r="J64" s="212" t="s">
        <v>92</v>
      </c>
      <c r="K64" s="211" t="s">
        <v>93</v>
      </c>
      <c r="L64" s="211"/>
      <c r="M64" s="213" t="s">
        <v>94</v>
      </c>
      <c r="N64" s="214"/>
      <c r="O64" s="214"/>
      <c r="P64" s="214"/>
      <c r="Q64" s="214"/>
    </row>
    <row r="65" spans="2:18" ht="26.25" customHeight="1">
      <c r="B65" s="129" t="s">
        <v>110</v>
      </c>
      <c r="C65" s="131"/>
      <c r="D65" s="129" t="s">
        <v>286</v>
      </c>
      <c r="E65" s="130"/>
      <c r="F65" s="130"/>
      <c r="G65" s="130"/>
      <c r="H65" s="130"/>
      <c r="I65" s="131"/>
      <c r="J65" s="132"/>
      <c r="K65" s="133" t="s">
        <v>16</v>
      </c>
      <c r="L65" s="245"/>
      <c r="M65" s="134" t="s">
        <v>96</v>
      </c>
      <c r="N65" s="134"/>
      <c r="O65" s="134"/>
      <c r="P65" s="134"/>
      <c r="Q65" s="134"/>
    </row>
    <row r="66" spans="2:18" ht="18" customHeight="1">
      <c r="B66" s="135"/>
      <c r="C66" s="137"/>
      <c r="D66" s="135"/>
      <c r="E66" s="136"/>
      <c r="F66" s="136"/>
      <c r="G66" s="136"/>
      <c r="H66" s="136"/>
      <c r="I66" s="137"/>
      <c r="J66" s="132"/>
      <c r="K66" s="133" t="s">
        <v>17</v>
      </c>
      <c r="L66" s="216"/>
      <c r="M66" s="134"/>
      <c r="N66" s="134"/>
      <c r="O66" s="134"/>
      <c r="P66" s="134"/>
      <c r="Q66" s="134"/>
    </row>
    <row r="67" spans="2:18" ht="18.75" customHeight="1">
      <c r="B67" s="138"/>
      <c r="C67" s="140"/>
      <c r="D67" s="138" t="s">
        <v>97</v>
      </c>
      <c r="E67" s="139"/>
      <c r="F67" s="139"/>
      <c r="G67" s="139"/>
      <c r="H67" s="139"/>
      <c r="I67" s="140"/>
      <c r="J67" s="141"/>
      <c r="K67" s="133" t="s">
        <v>16</v>
      </c>
      <c r="L67" s="217"/>
      <c r="M67" s="142" t="s">
        <v>98</v>
      </c>
      <c r="N67" s="143"/>
      <c r="O67" s="143"/>
      <c r="P67" s="143"/>
      <c r="Q67" s="144"/>
    </row>
    <row r="68" spans="2:18" ht="14.25" customHeight="1">
      <c r="B68" s="145"/>
      <c r="C68" s="147"/>
      <c r="D68" s="145"/>
      <c r="E68" s="146"/>
      <c r="F68" s="146"/>
      <c r="G68" s="146"/>
      <c r="H68" s="146"/>
      <c r="I68" s="147"/>
      <c r="J68" s="141"/>
      <c r="K68" s="133" t="s">
        <v>17</v>
      </c>
      <c r="L68" s="216"/>
      <c r="M68" s="148"/>
      <c r="N68" s="149"/>
      <c r="O68" s="149"/>
      <c r="P68" s="149"/>
      <c r="Q68" s="150"/>
    </row>
    <row r="69" spans="2:18" ht="15">
      <c r="B69" s="138"/>
      <c r="C69" s="140"/>
      <c r="D69" s="138" t="s">
        <v>97</v>
      </c>
      <c r="E69" s="139"/>
      <c r="F69" s="139"/>
      <c r="G69" s="139"/>
      <c r="H69" s="139"/>
      <c r="I69" s="140"/>
      <c r="J69" s="141"/>
      <c r="K69" s="133" t="s">
        <v>16</v>
      </c>
      <c r="L69" s="216"/>
      <c r="M69" s="148"/>
      <c r="N69" s="149"/>
      <c r="O69" s="149"/>
      <c r="P69" s="149"/>
      <c r="Q69" s="150"/>
    </row>
    <row r="70" spans="2:18" ht="15">
      <c r="B70" s="145"/>
      <c r="C70" s="147"/>
      <c r="D70" s="145"/>
      <c r="E70" s="146"/>
      <c r="F70" s="146"/>
      <c r="G70" s="146"/>
      <c r="H70" s="146"/>
      <c r="I70" s="147"/>
      <c r="J70" s="141"/>
      <c r="K70" s="133" t="s">
        <v>17</v>
      </c>
      <c r="L70" s="216"/>
      <c r="M70" s="148"/>
      <c r="N70" s="149"/>
      <c r="O70" s="149"/>
      <c r="P70" s="149"/>
      <c r="Q70" s="150"/>
    </row>
    <row r="71" spans="2:18" ht="15" customHeight="1">
      <c r="B71" s="129" t="s">
        <v>111</v>
      </c>
      <c r="C71" s="130"/>
      <c r="D71" s="130"/>
      <c r="E71" s="130"/>
      <c r="F71" s="130"/>
      <c r="G71" s="130"/>
      <c r="H71" s="130"/>
      <c r="I71" s="130"/>
      <c r="J71" s="130"/>
      <c r="K71" s="130"/>
      <c r="L71" s="131"/>
      <c r="M71" s="148"/>
      <c r="N71" s="149"/>
      <c r="O71" s="149"/>
      <c r="P71" s="149"/>
      <c r="Q71" s="150"/>
    </row>
    <row r="72" spans="2:18" ht="39" customHeight="1">
      <c r="B72" s="135"/>
      <c r="C72" s="136"/>
      <c r="D72" s="136"/>
      <c r="E72" s="136"/>
      <c r="F72" s="136"/>
      <c r="G72" s="136"/>
      <c r="H72" s="136"/>
      <c r="I72" s="136"/>
      <c r="J72" s="136"/>
      <c r="K72" s="136"/>
      <c r="L72" s="137"/>
      <c r="M72" s="151"/>
      <c r="N72" s="152"/>
      <c r="O72" s="152"/>
      <c r="P72" s="152"/>
      <c r="Q72" s="153"/>
    </row>
    <row r="74" spans="2:18" ht="17.45" customHeight="1">
      <c r="B74" s="49"/>
      <c r="C74" s="49"/>
      <c r="D74" s="50" t="s">
        <v>274</v>
      </c>
      <c r="E74" s="51"/>
      <c r="F74" s="51"/>
      <c r="G74" s="51"/>
      <c r="H74" s="51"/>
      <c r="I74" s="51"/>
      <c r="J74" s="51"/>
      <c r="K74" s="51"/>
      <c r="L74" s="51"/>
      <c r="M74" s="52"/>
      <c r="N74" s="53" t="s">
        <v>275</v>
      </c>
      <c r="O74" s="53"/>
      <c r="P74" s="54"/>
      <c r="Q74" s="55"/>
      <c r="R74" s="155"/>
    </row>
    <row r="75" spans="2:18" ht="22.15" customHeight="1">
      <c r="B75" s="49"/>
      <c r="C75" s="49"/>
      <c r="D75" s="56"/>
      <c r="E75" s="57"/>
      <c r="F75" s="57"/>
      <c r="G75" s="57"/>
      <c r="H75" s="57"/>
      <c r="I75" s="57"/>
      <c r="J75" s="57"/>
      <c r="K75" s="57"/>
      <c r="L75" s="57"/>
      <c r="M75" s="58"/>
      <c r="N75" s="53" t="s">
        <v>276</v>
      </c>
      <c r="O75" s="53"/>
      <c r="P75" s="59"/>
      <c r="Q75" s="60"/>
      <c r="R75" s="155"/>
    </row>
    <row r="76" spans="2:18" ht="15">
      <c r="B76" s="49"/>
      <c r="C76" s="49"/>
      <c r="D76" s="50" t="s">
        <v>277</v>
      </c>
      <c r="E76" s="51"/>
      <c r="F76" s="51"/>
      <c r="G76" s="51"/>
      <c r="H76" s="51"/>
      <c r="I76" s="51"/>
      <c r="J76" s="51"/>
      <c r="K76" s="51"/>
      <c r="L76" s="51"/>
      <c r="M76" s="52"/>
      <c r="N76" s="53" t="s">
        <v>278</v>
      </c>
      <c r="O76" s="53"/>
      <c r="P76" s="59"/>
      <c r="Q76" s="60"/>
      <c r="R76" s="155"/>
    </row>
    <row r="77" spans="2:18" ht="18" customHeight="1">
      <c r="B77" s="49"/>
      <c r="C77" s="49"/>
      <c r="D77" s="56"/>
      <c r="E77" s="57"/>
      <c r="F77" s="57"/>
      <c r="G77" s="57"/>
      <c r="H77" s="57"/>
      <c r="I77" s="57"/>
      <c r="J77" s="57"/>
      <c r="K77" s="57"/>
      <c r="L77" s="57"/>
      <c r="M77" s="58"/>
      <c r="N77" s="53" t="s">
        <v>279</v>
      </c>
      <c r="O77" s="53"/>
      <c r="P77" s="61"/>
      <c r="Q77" s="62"/>
      <c r="R77" s="155"/>
    </row>
    <row r="78" spans="2:18" ht="24.6" customHeight="1">
      <c r="C78" s="63"/>
      <c r="D78" s="63"/>
      <c r="E78" s="63"/>
      <c r="F78" s="63"/>
      <c r="G78" s="63"/>
      <c r="H78" s="63"/>
      <c r="I78" s="63"/>
      <c r="J78" s="63"/>
      <c r="K78" s="63"/>
      <c r="L78" s="63"/>
      <c r="M78" s="63"/>
      <c r="N78" s="63"/>
      <c r="O78" s="63"/>
      <c r="P78" s="63"/>
      <c r="Q78" s="63"/>
      <c r="R78" s="155"/>
    </row>
    <row r="79" spans="2:18" ht="31.5" customHeight="1">
      <c r="B79" s="64" t="s">
        <v>73</v>
      </c>
      <c r="C79" s="64" t="s">
        <v>74</v>
      </c>
      <c r="D79" s="65" t="s">
        <v>75</v>
      </c>
      <c r="E79" s="66"/>
      <c r="F79" s="66"/>
      <c r="G79" s="66"/>
      <c r="H79" s="66"/>
      <c r="I79" s="66"/>
      <c r="J79" s="66"/>
      <c r="K79" s="66"/>
      <c r="L79" s="66"/>
      <c r="M79" s="66"/>
      <c r="N79" s="66"/>
      <c r="O79" s="66"/>
      <c r="P79" s="66"/>
      <c r="Q79" s="67"/>
      <c r="R79" s="155"/>
    </row>
    <row r="80" spans="2:18" ht="36" customHeight="1">
      <c r="B80" s="64" t="s">
        <v>76</v>
      </c>
      <c r="C80" s="64" t="s">
        <v>77</v>
      </c>
      <c r="D80" s="68" t="s">
        <v>100</v>
      </c>
      <c r="E80" s="68"/>
      <c r="F80" s="68"/>
      <c r="G80" s="68"/>
      <c r="H80" s="68"/>
      <c r="I80" s="68"/>
      <c r="J80" s="68"/>
      <c r="K80" s="68"/>
      <c r="L80" s="68"/>
      <c r="M80" s="68"/>
      <c r="N80" s="68"/>
      <c r="O80" s="68"/>
      <c r="P80" s="68"/>
      <c r="Q80" s="68"/>
    </row>
    <row r="81" spans="2:28" ht="36" customHeight="1">
      <c r="B81" s="69" t="s">
        <v>79</v>
      </c>
      <c r="C81" s="70"/>
      <c r="D81" s="71"/>
      <c r="E81" s="71"/>
      <c r="F81" s="71"/>
      <c r="G81" s="71"/>
      <c r="H81" s="71"/>
      <c r="I81" s="72"/>
      <c r="J81" s="129" t="s">
        <v>80</v>
      </c>
      <c r="K81" s="130"/>
      <c r="L81" s="131"/>
      <c r="M81" s="76" t="s">
        <v>0</v>
      </c>
      <c r="N81" s="77"/>
      <c r="O81" s="77"/>
      <c r="P81" s="77"/>
      <c r="Q81" s="78"/>
      <c r="R81" s="156"/>
      <c r="T81" s="157"/>
      <c r="U81" s="157"/>
      <c r="V81" s="157"/>
      <c r="W81" s="157"/>
      <c r="X81" s="157"/>
    </row>
    <row r="82" spans="2:28" ht="36" customHeight="1">
      <c r="B82" s="69" t="s">
        <v>81</v>
      </c>
      <c r="C82" s="70"/>
      <c r="D82" s="71"/>
      <c r="E82" s="71"/>
      <c r="F82" s="71"/>
      <c r="G82" s="71"/>
      <c r="H82" s="71"/>
      <c r="I82" s="72"/>
      <c r="J82" s="224"/>
      <c r="K82" s="225"/>
      <c r="L82" s="226"/>
      <c r="M82" s="82" t="s">
        <v>1</v>
      </c>
      <c r="N82" s="83" t="s">
        <v>2</v>
      </c>
      <c r="O82" s="83"/>
      <c r="P82" s="83"/>
      <c r="Q82" s="82" t="s">
        <v>3</v>
      </c>
      <c r="R82" s="156"/>
      <c r="T82" s="158"/>
      <c r="U82" s="158"/>
      <c r="V82" s="158"/>
      <c r="W82" s="158"/>
      <c r="X82" s="158"/>
    </row>
    <row r="83" spans="2:28" ht="15">
      <c r="B83" s="84" t="s">
        <v>82</v>
      </c>
      <c r="C83" s="85"/>
      <c r="D83" s="86"/>
      <c r="E83" s="86"/>
      <c r="F83" s="86"/>
      <c r="G83" s="86"/>
      <c r="H83" s="86"/>
      <c r="I83" s="87"/>
      <c r="J83" s="224"/>
      <c r="K83" s="225"/>
      <c r="L83" s="226"/>
      <c r="M83" s="19">
        <v>92</v>
      </c>
      <c r="N83" s="246" t="s">
        <v>103</v>
      </c>
      <c r="O83" s="247"/>
      <c r="P83" s="248"/>
      <c r="Q83" s="20">
        <v>9500000</v>
      </c>
      <c r="R83" s="156"/>
      <c r="T83" s="159"/>
      <c r="U83" s="160"/>
      <c r="V83" s="160"/>
      <c r="W83" s="160"/>
      <c r="X83" s="159"/>
      <c r="Z83" s="92"/>
      <c r="AA83" s="92"/>
    </row>
    <row r="84" spans="2:28" ht="15">
      <c r="B84" s="93" t="s">
        <v>84</v>
      </c>
      <c r="C84" s="94"/>
      <c r="D84" s="86"/>
      <c r="E84" s="86"/>
      <c r="F84" s="86"/>
      <c r="G84" s="86"/>
      <c r="H84" s="86"/>
      <c r="I84" s="87"/>
      <c r="J84" s="224"/>
      <c r="K84" s="225"/>
      <c r="L84" s="226"/>
      <c r="M84" s="19">
        <v>184</v>
      </c>
      <c r="N84" s="246" t="s">
        <v>112</v>
      </c>
      <c r="O84" s="247"/>
      <c r="P84" s="248"/>
      <c r="Q84" s="20">
        <v>22500000</v>
      </c>
      <c r="R84" s="156"/>
      <c r="T84" s="161"/>
      <c r="U84" s="162"/>
      <c r="V84" s="162"/>
      <c r="W84" s="162"/>
      <c r="X84" s="163"/>
      <c r="Z84" s="95"/>
      <c r="AA84" s="96"/>
      <c r="AB84" s="97"/>
    </row>
    <row r="85" spans="2:28" ht="15">
      <c r="B85" s="98" t="s">
        <v>253</v>
      </c>
      <c r="C85" s="99"/>
      <c r="D85" s="71"/>
      <c r="E85" s="71"/>
      <c r="F85" s="71"/>
      <c r="G85" s="71"/>
      <c r="H85" s="71"/>
      <c r="I85" s="72"/>
      <c r="J85" s="224"/>
      <c r="K85" s="225"/>
      <c r="L85" s="226"/>
      <c r="M85" s="19">
        <v>909</v>
      </c>
      <c r="N85" s="246" t="s">
        <v>106</v>
      </c>
      <c r="O85" s="247"/>
      <c r="P85" s="248"/>
      <c r="Q85" s="20">
        <v>14400000</v>
      </c>
      <c r="R85" s="156"/>
      <c r="T85" s="161"/>
      <c r="U85" s="162"/>
      <c r="V85" s="162"/>
      <c r="W85" s="162"/>
      <c r="X85" s="163"/>
      <c r="Z85" s="95"/>
      <c r="AA85" s="96"/>
      <c r="AB85" s="97"/>
    </row>
    <row r="86" spans="2:28" ht="15">
      <c r="B86" s="265"/>
      <c r="C86" s="266"/>
      <c r="D86" s="267"/>
      <c r="E86" s="267"/>
      <c r="F86" s="267"/>
      <c r="G86" s="267"/>
      <c r="H86" s="268"/>
      <c r="I86" s="269"/>
      <c r="J86" s="224"/>
      <c r="K86" s="225"/>
      <c r="L86" s="226"/>
      <c r="M86" s="24">
        <v>3601</v>
      </c>
      <c r="N86" s="246" t="s">
        <v>113</v>
      </c>
      <c r="O86" s="247"/>
      <c r="P86" s="248"/>
      <c r="Q86" s="20">
        <v>2100000</v>
      </c>
      <c r="R86" s="156"/>
      <c r="T86" s="161"/>
      <c r="U86" s="165"/>
      <c r="V86" s="165"/>
      <c r="W86" s="165"/>
      <c r="X86" s="163"/>
      <c r="Z86" s="95"/>
      <c r="AA86" s="96"/>
      <c r="AB86" s="97"/>
    </row>
    <row r="87" spans="2:28" ht="15">
      <c r="B87" s="100" t="s">
        <v>85</v>
      </c>
      <c r="C87" s="101"/>
      <c r="D87" s="102"/>
      <c r="E87" s="102"/>
      <c r="F87" s="102"/>
      <c r="G87" s="102"/>
      <c r="H87" s="102"/>
      <c r="I87" s="103"/>
      <c r="J87" s="135"/>
      <c r="K87" s="136"/>
      <c r="L87" s="137"/>
      <c r="M87" s="25">
        <v>1805</v>
      </c>
      <c r="N87" s="270" t="s">
        <v>108</v>
      </c>
      <c r="O87" s="271"/>
      <c r="P87" s="272"/>
      <c r="Q87" s="26">
        <v>6750000</v>
      </c>
      <c r="R87" s="156"/>
      <c r="T87" s="164"/>
      <c r="U87" s="162"/>
      <c r="V87" s="162"/>
      <c r="W87" s="165"/>
      <c r="X87" s="163"/>
      <c r="Y87" s="111"/>
      <c r="Z87" s="95"/>
      <c r="AA87" s="96"/>
      <c r="AB87" s="97"/>
    </row>
    <row r="88" spans="2:28" ht="28.5" customHeight="1">
      <c r="B88" s="166" t="s">
        <v>19</v>
      </c>
      <c r="C88" s="141" t="s">
        <v>25</v>
      </c>
      <c r="D88" s="132" t="s">
        <v>282</v>
      </c>
      <c r="E88" s="132" t="s">
        <v>4</v>
      </c>
      <c r="F88" s="132" t="s">
        <v>27</v>
      </c>
      <c r="G88" s="167" t="s">
        <v>283</v>
      </c>
      <c r="H88" s="237" t="s">
        <v>86</v>
      </c>
      <c r="I88" s="168" t="s">
        <v>87</v>
      </c>
      <c r="J88" s="169"/>
      <c r="K88" s="169"/>
      <c r="L88" s="170"/>
      <c r="M88" s="132" t="s">
        <v>5</v>
      </c>
      <c r="N88" s="132"/>
      <c r="O88" s="171" t="s">
        <v>6</v>
      </c>
      <c r="P88" s="171"/>
      <c r="Q88" s="171"/>
      <c r="T88" s="172"/>
      <c r="U88" s="173"/>
      <c r="V88" s="173"/>
      <c r="X88" s="163"/>
      <c r="Z88" s="95"/>
      <c r="AA88" s="96"/>
      <c r="AB88" s="97"/>
    </row>
    <row r="89" spans="2:28" ht="33.75" customHeight="1">
      <c r="B89" s="174"/>
      <c r="C89" s="141"/>
      <c r="D89" s="132"/>
      <c r="E89" s="132"/>
      <c r="F89" s="132"/>
      <c r="G89" s="132"/>
      <c r="H89" s="237"/>
      <c r="I89" s="175"/>
      <c r="J89" s="176"/>
      <c r="K89" s="176"/>
      <c r="L89" s="177"/>
      <c r="M89" s="132"/>
      <c r="N89" s="132"/>
      <c r="O89" s="132" t="s">
        <v>7</v>
      </c>
      <c r="P89" s="132" t="s">
        <v>8</v>
      </c>
      <c r="Q89" s="141" t="s">
        <v>9</v>
      </c>
      <c r="T89" s="111"/>
      <c r="U89" s="173"/>
      <c r="V89" s="173"/>
      <c r="X89" s="96"/>
      <c r="Z89" s="95"/>
      <c r="AA89" s="96"/>
      <c r="AB89" s="97"/>
    </row>
    <row r="90" spans="2:28" ht="39.75" customHeight="1">
      <c r="B90" s="178"/>
      <c r="C90" s="141"/>
      <c r="D90" s="132"/>
      <c r="E90" s="132"/>
      <c r="F90" s="132"/>
      <c r="G90" s="132"/>
      <c r="H90" s="237"/>
      <c r="I90" s="238" t="s">
        <v>10</v>
      </c>
      <c r="J90" s="179" t="s">
        <v>11</v>
      </c>
      <c r="K90" s="179" t="s">
        <v>12</v>
      </c>
      <c r="L90" s="180" t="s">
        <v>13</v>
      </c>
      <c r="M90" s="114" t="s">
        <v>14</v>
      </c>
      <c r="N90" s="181" t="s">
        <v>15</v>
      </c>
      <c r="O90" s="132"/>
      <c r="P90" s="132"/>
      <c r="Q90" s="141"/>
      <c r="T90" s="111"/>
      <c r="U90" s="173"/>
      <c r="V90" s="173"/>
      <c r="X90" s="96"/>
      <c r="Z90" s="95"/>
      <c r="AA90" s="96"/>
      <c r="AB90" s="97"/>
    </row>
    <row r="91" spans="2:28" ht="32.25" customHeight="1">
      <c r="B91" s="273" t="s">
        <v>288</v>
      </c>
      <c r="C91" s="113" t="s">
        <v>35</v>
      </c>
      <c r="D91" s="114" t="s">
        <v>88</v>
      </c>
      <c r="E91" s="182" t="s">
        <v>31</v>
      </c>
      <c r="F91" s="183">
        <v>1</v>
      </c>
      <c r="G91" s="114" t="s">
        <v>88</v>
      </c>
      <c r="H91" s="243"/>
      <c r="I91" s="240"/>
      <c r="J91" s="115"/>
      <c r="K91" s="186"/>
      <c r="L91" s="115"/>
      <c r="M91" s="116"/>
      <c r="N91" s="116"/>
      <c r="O91" s="187"/>
      <c r="P91" s="187"/>
      <c r="Q91" s="117"/>
      <c r="T91" s="111"/>
      <c r="U91" s="173"/>
      <c r="V91" s="173"/>
      <c r="X91" s="188"/>
      <c r="Z91" s="95"/>
      <c r="AA91" s="96"/>
      <c r="AB91" s="97"/>
    </row>
    <row r="92" spans="2:28" ht="32.25" customHeight="1">
      <c r="B92" s="274"/>
      <c r="C92" s="113"/>
      <c r="D92" s="114" t="s">
        <v>17</v>
      </c>
      <c r="E92" s="40"/>
      <c r="F92" s="183">
        <v>1</v>
      </c>
      <c r="G92" s="114" t="s">
        <v>89</v>
      </c>
      <c r="H92" s="243"/>
      <c r="I92" s="240"/>
      <c r="J92" s="115"/>
      <c r="K92" s="186"/>
      <c r="L92" s="115"/>
      <c r="M92" s="116"/>
      <c r="N92" s="116"/>
      <c r="O92" s="187"/>
      <c r="P92" s="187"/>
      <c r="Q92" s="117"/>
      <c r="T92" s="111"/>
      <c r="U92" s="189"/>
      <c r="V92" s="189"/>
      <c r="X92" s="188"/>
      <c r="Z92" s="95"/>
      <c r="AA92" s="96"/>
      <c r="AB92" s="97"/>
    </row>
    <row r="93" spans="2:28" ht="27" customHeight="1">
      <c r="B93" s="274"/>
      <c r="C93" s="122" t="s">
        <v>36</v>
      </c>
      <c r="D93" s="114" t="s">
        <v>16</v>
      </c>
      <c r="E93" s="182" t="s">
        <v>37</v>
      </c>
      <c r="F93" s="1">
        <v>2</v>
      </c>
      <c r="G93" s="114" t="s">
        <v>16</v>
      </c>
      <c r="H93" s="240">
        <v>54000000</v>
      </c>
      <c r="I93" s="240">
        <f t="shared" ref="I93:I98" si="1">+H93</f>
        <v>54000000</v>
      </c>
      <c r="J93" s="241">
        <v>0</v>
      </c>
      <c r="K93" s="240">
        <v>0</v>
      </c>
      <c r="L93" s="241">
        <v>0</v>
      </c>
      <c r="M93" s="116">
        <v>45292</v>
      </c>
      <c r="N93" s="116">
        <v>45657</v>
      </c>
      <c r="O93" s="187">
        <v>1</v>
      </c>
      <c r="P93" s="187">
        <f>+H94/H93</f>
        <v>0.98425925925925928</v>
      </c>
      <c r="Q93" s="117">
        <f>+(O93*O93)/P93</f>
        <v>1.0159924741298212</v>
      </c>
      <c r="X93" s="121"/>
      <c r="Z93" s="95"/>
      <c r="AA93" s="96"/>
      <c r="AB93" s="97"/>
    </row>
    <row r="94" spans="2:28" ht="27" customHeight="1">
      <c r="B94" s="274"/>
      <c r="C94" s="122"/>
      <c r="D94" s="114" t="s">
        <v>17</v>
      </c>
      <c r="E94" s="40"/>
      <c r="F94" s="1">
        <v>3</v>
      </c>
      <c r="G94" s="114" t="s">
        <v>89</v>
      </c>
      <c r="H94" s="240">
        <f>+Q84+Q85+Q87+Q83</f>
        <v>53150000</v>
      </c>
      <c r="I94" s="240">
        <f t="shared" si="1"/>
        <v>53150000</v>
      </c>
      <c r="J94" s="241">
        <v>0</v>
      </c>
      <c r="K94" s="240">
        <v>0</v>
      </c>
      <c r="L94" s="241">
        <v>0</v>
      </c>
      <c r="M94" s="116">
        <v>45292</v>
      </c>
      <c r="N94" s="116">
        <v>45657</v>
      </c>
      <c r="O94" s="187"/>
      <c r="P94" s="187"/>
      <c r="Q94" s="117"/>
      <c r="X94" s="121"/>
      <c r="Z94" s="95"/>
      <c r="AA94" s="96"/>
      <c r="AB94" s="97"/>
    </row>
    <row r="95" spans="2:28" ht="27" customHeight="1">
      <c r="B95" s="274"/>
      <c r="C95" s="275" t="s">
        <v>38</v>
      </c>
      <c r="D95" s="114" t="s">
        <v>16</v>
      </c>
      <c r="E95" s="262" t="s">
        <v>39</v>
      </c>
      <c r="F95" s="1">
        <v>3</v>
      </c>
      <c r="G95" s="114" t="s">
        <v>16</v>
      </c>
      <c r="H95" s="276">
        <v>2310000</v>
      </c>
      <c r="I95" s="240">
        <f t="shared" si="1"/>
        <v>2310000</v>
      </c>
      <c r="J95" s="241">
        <v>0</v>
      </c>
      <c r="K95" s="240">
        <v>0</v>
      </c>
      <c r="L95" s="241">
        <v>0</v>
      </c>
      <c r="M95" s="116">
        <v>45292</v>
      </c>
      <c r="N95" s="116">
        <v>45657</v>
      </c>
      <c r="O95" s="187">
        <v>1</v>
      </c>
      <c r="P95" s="187">
        <f>+H96/H95</f>
        <v>0.90909090909090906</v>
      </c>
      <c r="Q95" s="117">
        <f>+(O95*O95)/P95</f>
        <v>1.1000000000000001</v>
      </c>
      <c r="X95" s="121"/>
      <c r="Z95" s="95"/>
      <c r="AA95" s="96"/>
      <c r="AB95" s="97"/>
    </row>
    <row r="96" spans="2:28" ht="27" customHeight="1">
      <c r="B96" s="277"/>
      <c r="C96" s="278"/>
      <c r="D96" s="114" t="s">
        <v>17</v>
      </c>
      <c r="E96" s="262"/>
      <c r="F96" s="1">
        <v>1</v>
      </c>
      <c r="G96" s="114" t="s">
        <v>89</v>
      </c>
      <c r="H96" s="276">
        <f>+Q86</f>
        <v>2100000</v>
      </c>
      <c r="I96" s="240">
        <f t="shared" si="1"/>
        <v>2100000</v>
      </c>
      <c r="J96" s="241">
        <v>0</v>
      </c>
      <c r="K96" s="240">
        <v>0</v>
      </c>
      <c r="L96" s="241">
        <v>0</v>
      </c>
      <c r="M96" s="116">
        <v>45292</v>
      </c>
      <c r="N96" s="116">
        <v>45657</v>
      </c>
      <c r="O96" s="187"/>
      <c r="P96" s="187"/>
      <c r="Q96" s="117"/>
      <c r="X96" s="121"/>
      <c r="Z96" s="95"/>
      <c r="AA96" s="96"/>
      <c r="AB96" s="97"/>
    </row>
    <row r="97" spans="2:18" ht="15">
      <c r="B97" s="49"/>
      <c r="C97" s="204" t="s">
        <v>90</v>
      </c>
      <c r="D97" s="114" t="s">
        <v>16</v>
      </c>
      <c r="E97" s="182"/>
      <c r="F97" s="199"/>
      <c r="G97" s="114" t="s">
        <v>16</v>
      </c>
      <c r="H97" s="242">
        <f>+H93+H95</f>
        <v>56310000</v>
      </c>
      <c r="I97" s="243">
        <f t="shared" si="1"/>
        <v>56310000</v>
      </c>
      <c r="J97" s="115"/>
      <c r="K97" s="115"/>
      <c r="L97" s="115"/>
      <c r="M97" s="115"/>
      <c r="N97" s="198"/>
      <c r="O97" s="197"/>
      <c r="P97" s="197"/>
      <c r="Q97" s="49"/>
    </row>
    <row r="98" spans="2:18" ht="15">
      <c r="B98" s="49"/>
      <c r="C98" s="204"/>
      <c r="D98" s="114" t="s">
        <v>17</v>
      </c>
      <c r="E98" s="191"/>
      <c r="F98" s="199"/>
      <c r="G98" s="114" t="s">
        <v>89</v>
      </c>
      <c r="H98" s="243">
        <f>+H92+H94+H96</f>
        <v>55250000</v>
      </c>
      <c r="I98" s="243">
        <f t="shared" si="1"/>
        <v>55250000</v>
      </c>
      <c r="J98" s="115"/>
      <c r="K98" s="206"/>
      <c r="L98" s="115"/>
      <c r="M98" s="115"/>
      <c r="N98" s="198"/>
      <c r="O98" s="197"/>
      <c r="P98" s="197"/>
      <c r="Q98" s="49"/>
    </row>
    <row r="99" spans="2:18">
      <c r="D99" s="126"/>
      <c r="H99" s="244"/>
      <c r="J99" s="95"/>
      <c r="K99" s="95"/>
      <c r="L99" s="95"/>
      <c r="M99" s="207"/>
      <c r="N99" s="207"/>
      <c r="O99" s="128"/>
      <c r="P99" s="208"/>
      <c r="Q99" s="209"/>
      <c r="R99" s="208"/>
    </row>
    <row r="100" spans="2:18" ht="15">
      <c r="B100" s="210" t="s">
        <v>91</v>
      </c>
      <c r="C100" s="210"/>
      <c r="D100" s="211" t="s">
        <v>18</v>
      </c>
      <c r="E100" s="211"/>
      <c r="F100" s="211"/>
      <c r="G100" s="211"/>
      <c r="H100" s="211"/>
      <c r="I100" s="211"/>
      <c r="J100" s="212" t="s">
        <v>92</v>
      </c>
      <c r="K100" s="211" t="s">
        <v>93</v>
      </c>
      <c r="L100" s="211"/>
      <c r="M100" s="213" t="s">
        <v>94</v>
      </c>
      <c r="N100" s="214"/>
      <c r="O100" s="214"/>
      <c r="P100" s="214"/>
      <c r="Q100" s="214"/>
    </row>
    <row r="101" spans="2:18" ht="26.25" customHeight="1">
      <c r="B101" s="129" t="s">
        <v>114</v>
      </c>
      <c r="C101" s="131"/>
      <c r="D101" s="129" t="s">
        <v>286</v>
      </c>
      <c r="E101" s="130"/>
      <c r="F101" s="130"/>
      <c r="G101" s="130"/>
      <c r="H101" s="130"/>
      <c r="I101" s="131"/>
      <c r="J101" s="132"/>
      <c r="K101" s="133" t="s">
        <v>16</v>
      </c>
      <c r="L101" s="245"/>
      <c r="M101" s="134" t="s">
        <v>96</v>
      </c>
      <c r="N101" s="134"/>
      <c r="O101" s="134"/>
      <c r="P101" s="134"/>
      <c r="Q101" s="134"/>
    </row>
    <row r="102" spans="2:18" ht="18" customHeight="1">
      <c r="B102" s="135"/>
      <c r="C102" s="137"/>
      <c r="D102" s="135"/>
      <c r="E102" s="136"/>
      <c r="F102" s="136"/>
      <c r="G102" s="136"/>
      <c r="H102" s="136"/>
      <c r="I102" s="137"/>
      <c r="J102" s="132"/>
      <c r="K102" s="133" t="s">
        <v>17</v>
      </c>
      <c r="L102" s="216"/>
      <c r="M102" s="134"/>
      <c r="N102" s="134"/>
      <c r="O102" s="134"/>
      <c r="P102" s="134"/>
      <c r="Q102" s="134"/>
    </row>
    <row r="103" spans="2:18" ht="18.75" customHeight="1">
      <c r="B103" s="138"/>
      <c r="C103" s="140"/>
      <c r="D103" s="138" t="s">
        <v>97</v>
      </c>
      <c r="E103" s="139"/>
      <c r="F103" s="139"/>
      <c r="G103" s="139"/>
      <c r="H103" s="139"/>
      <c r="I103" s="140"/>
      <c r="J103" s="141"/>
      <c r="K103" s="133" t="s">
        <v>16</v>
      </c>
      <c r="L103" s="217"/>
      <c r="M103" s="142" t="s">
        <v>98</v>
      </c>
      <c r="N103" s="143"/>
      <c r="O103" s="143"/>
      <c r="P103" s="143"/>
      <c r="Q103" s="144"/>
    </row>
    <row r="104" spans="2:18" ht="14.25" customHeight="1">
      <c r="B104" s="145"/>
      <c r="C104" s="147"/>
      <c r="D104" s="145"/>
      <c r="E104" s="146"/>
      <c r="F104" s="146"/>
      <c r="G104" s="146"/>
      <c r="H104" s="146"/>
      <c r="I104" s="147"/>
      <c r="J104" s="141"/>
      <c r="K104" s="133" t="s">
        <v>17</v>
      </c>
      <c r="L104" s="216"/>
      <c r="M104" s="148"/>
      <c r="N104" s="149"/>
      <c r="O104" s="149"/>
      <c r="P104" s="149"/>
      <c r="Q104" s="150"/>
    </row>
    <row r="105" spans="2:18" ht="15">
      <c r="B105" s="138"/>
      <c r="C105" s="140"/>
      <c r="D105" s="138" t="s">
        <v>97</v>
      </c>
      <c r="E105" s="139"/>
      <c r="F105" s="139"/>
      <c r="G105" s="139"/>
      <c r="H105" s="139"/>
      <c r="I105" s="140"/>
      <c r="J105" s="141"/>
      <c r="K105" s="133" t="s">
        <v>16</v>
      </c>
      <c r="L105" s="216"/>
      <c r="M105" s="148"/>
      <c r="N105" s="149"/>
      <c r="O105" s="149"/>
      <c r="P105" s="149"/>
      <c r="Q105" s="150"/>
    </row>
    <row r="106" spans="2:18" ht="15">
      <c r="B106" s="145"/>
      <c r="C106" s="147"/>
      <c r="D106" s="145"/>
      <c r="E106" s="146"/>
      <c r="F106" s="146"/>
      <c r="G106" s="146"/>
      <c r="H106" s="146"/>
      <c r="I106" s="147"/>
      <c r="J106" s="141"/>
      <c r="K106" s="133" t="s">
        <v>17</v>
      </c>
      <c r="L106" s="216"/>
      <c r="M106" s="148"/>
      <c r="N106" s="149"/>
      <c r="O106" s="149"/>
      <c r="P106" s="149"/>
      <c r="Q106" s="150"/>
    </row>
    <row r="107" spans="2:18" ht="15" customHeight="1">
      <c r="B107" s="129" t="s">
        <v>289</v>
      </c>
      <c r="C107" s="130"/>
      <c r="D107" s="130"/>
      <c r="E107" s="130"/>
      <c r="F107" s="130"/>
      <c r="G107" s="130"/>
      <c r="H107" s="130"/>
      <c r="I107" s="130"/>
      <c r="J107" s="130"/>
      <c r="K107" s="130"/>
      <c r="L107" s="131"/>
      <c r="M107" s="148"/>
      <c r="N107" s="149"/>
      <c r="O107" s="149"/>
      <c r="P107" s="149"/>
      <c r="Q107" s="150"/>
    </row>
    <row r="108" spans="2:18" ht="60" customHeight="1">
      <c r="B108" s="135"/>
      <c r="C108" s="136"/>
      <c r="D108" s="136"/>
      <c r="E108" s="136"/>
      <c r="F108" s="136"/>
      <c r="G108" s="136"/>
      <c r="H108" s="136"/>
      <c r="I108" s="136"/>
      <c r="J108" s="136"/>
      <c r="K108" s="136"/>
      <c r="L108" s="137"/>
      <c r="M108" s="151"/>
      <c r="N108" s="152"/>
      <c r="O108" s="152"/>
      <c r="P108" s="152"/>
      <c r="Q108" s="153"/>
    </row>
    <row r="110" spans="2:18" ht="15">
      <c r="B110" s="49"/>
      <c r="C110" s="49"/>
      <c r="D110" s="50" t="s">
        <v>274</v>
      </c>
      <c r="E110" s="51"/>
      <c r="F110" s="51"/>
      <c r="G110" s="51"/>
      <c r="H110" s="51"/>
      <c r="I110" s="51"/>
      <c r="J110" s="51"/>
      <c r="K110" s="51"/>
      <c r="L110" s="51"/>
      <c r="M110" s="52"/>
      <c r="N110" s="53" t="s">
        <v>275</v>
      </c>
      <c r="O110" s="53"/>
      <c r="P110" s="54"/>
      <c r="Q110" s="55"/>
      <c r="R110" s="155"/>
    </row>
    <row r="111" spans="2:18" ht="15">
      <c r="B111" s="49"/>
      <c r="C111" s="49"/>
      <c r="D111" s="56"/>
      <c r="E111" s="57"/>
      <c r="F111" s="57"/>
      <c r="G111" s="57"/>
      <c r="H111" s="57"/>
      <c r="I111" s="57"/>
      <c r="J111" s="57"/>
      <c r="K111" s="57"/>
      <c r="L111" s="57"/>
      <c r="M111" s="58"/>
      <c r="N111" s="53" t="s">
        <v>276</v>
      </c>
      <c r="O111" s="53"/>
      <c r="P111" s="59"/>
      <c r="Q111" s="60"/>
      <c r="R111" s="155"/>
    </row>
    <row r="112" spans="2:18" ht="15">
      <c r="B112" s="49"/>
      <c r="C112" s="49"/>
      <c r="D112" s="50" t="s">
        <v>277</v>
      </c>
      <c r="E112" s="51"/>
      <c r="F112" s="51"/>
      <c r="G112" s="51"/>
      <c r="H112" s="51"/>
      <c r="I112" s="51"/>
      <c r="J112" s="51"/>
      <c r="K112" s="51"/>
      <c r="L112" s="51"/>
      <c r="M112" s="52"/>
      <c r="N112" s="53" t="s">
        <v>278</v>
      </c>
      <c r="O112" s="53"/>
      <c r="P112" s="59"/>
      <c r="Q112" s="60"/>
      <c r="R112" s="155"/>
    </row>
    <row r="113" spans="2:28" ht="15">
      <c r="B113" s="49"/>
      <c r="C113" s="49"/>
      <c r="D113" s="56"/>
      <c r="E113" s="57"/>
      <c r="F113" s="57"/>
      <c r="G113" s="57"/>
      <c r="H113" s="57"/>
      <c r="I113" s="57"/>
      <c r="J113" s="57"/>
      <c r="K113" s="57"/>
      <c r="L113" s="57"/>
      <c r="M113" s="58"/>
      <c r="N113" s="53" t="s">
        <v>279</v>
      </c>
      <c r="O113" s="53"/>
      <c r="P113" s="61"/>
      <c r="Q113" s="62"/>
      <c r="R113" s="155"/>
    </row>
    <row r="114" spans="2:28" ht="24.6" customHeight="1">
      <c r="C114" s="63"/>
      <c r="D114" s="63"/>
      <c r="E114" s="63"/>
      <c r="F114" s="63"/>
      <c r="G114" s="63"/>
      <c r="H114" s="63"/>
      <c r="I114" s="63"/>
      <c r="J114" s="63"/>
      <c r="K114" s="63"/>
      <c r="L114" s="63"/>
      <c r="M114" s="63"/>
      <c r="N114" s="63"/>
      <c r="O114" s="63"/>
      <c r="P114" s="63"/>
      <c r="Q114" s="63"/>
      <c r="R114" s="155"/>
    </row>
    <row r="115" spans="2:28" ht="31.5" customHeight="1">
      <c r="B115" s="64" t="s">
        <v>73</v>
      </c>
      <c r="C115" s="64" t="s">
        <v>74</v>
      </c>
      <c r="D115" s="65" t="s">
        <v>75</v>
      </c>
      <c r="E115" s="66"/>
      <c r="F115" s="66"/>
      <c r="G115" s="66"/>
      <c r="H115" s="66"/>
      <c r="I115" s="66"/>
      <c r="J115" s="66"/>
      <c r="K115" s="66"/>
      <c r="L115" s="66"/>
      <c r="M115" s="66"/>
      <c r="N115" s="66"/>
      <c r="O115" s="66"/>
      <c r="P115" s="66"/>
      <c r="Q115" s="67"/>
      <c r="R115" s="155"/>
    </row>
    <row r="116" spans="2:28" ht="36" customHeight="1">
      <c r="B116" s="64" t="s">
        <v>76</v>
      </c>
      <c r="C116" s="64" t="s">
        <v>77</v>
      </c>
      <c r="D116" s="68" t="s">
        <v>100</v>
      </c>
      <c r="E116" s="68"/>
      <c r="F116" s="68"/>
      <c r="G116" s="68"/>
      <c r="H116" s="68"/>
      <c r="I116" s="68"/>
      <c r="J116" s="68"/>
      <c r="K116" s="68"/>
      <c r="L116" s="68"/>
      <c r="M116" s="68"/>
      <c r="N116" s="68"/>
      <c r="O116" s="68"/>
      <c r="P116" s="68"/>
      <c r="Q116" s="68"/>
    </row>
    <row r="117" spans="2:28" ht="36" customHeight="1">
      <c r="B117" s="69" t="s">
        <v>79</v>
      </c>
      <c r="C117" s="70"/>
      <c r="D117" s="71"/>
      <c r="E117" s="71"/>
      <c r="F117" s="71"/>
      <c r="G117" s="71"/>
      <c r="H117" s="71"/>
      <c r="I117" s="72"/>
      <c r="J117" s="129" t="s">
        <v>80</v>
      </c>
      <c r="K117" s="130"/>
      <c r="L117" s="131"/>
      <c r="M117" s="76" t="s">
        <v>0</v>
      </c>
      <c r="N117" s="77"/>
      <c r="O117" s="77"/>
      <c r="P117" s="77"/>
      <c r="Q117" s="78"/>
      <c r="R117" s="156"/>
      <c r="T117" s="157"/>
      <c r="U117" s="157"/>
      <c r="V117" s="157"/>
      <c r="W117" s="157"/>
      <c r="X117" s="157"/>
    </row>
    <row r="118" spans="2:28" ht="36" customHeight="1">
      <c r="B118" s="69" t="s">
        <v>81</v>
      </c>
      <c r="C118" s="70"/>
      <c r="D118" s="71"/>
      <c r="E118" s="71"/>
      <c r="F118" s="71"/>
      <c r="G118" s="71"/>
      <c r="H118" s="71"/>
      <c r="I118" s="72"/>
      <c r="J118" s="224"/>
      <c r="K118" s="225"/>
      <c r="L118" s="226"/>
      <c r="M118" s="82" t="s">
        <v>1</v>
      </c>
      <c r="N118" s="83" t="s">
        <v>2</v>
      </c>
      <c r="O118" s="83"/>
      <c r="P118" s="83"/>
      <c r="Q118" s="82" t="s">
        <v>3</v>
      </c>
      <c r="R118" s="156"/>
      <c r="T118" s="158"/>
      <c r="U118" s="158"/>
      <c r="V118" s="158"/>
      <c r="W118" s="158"/>
      <c r="X118" s="158"/>
    </row>
    <row r="119" spans="2:28" ht="54" customHeight="1">
      <c r="B119" s="84" t="s">
        <v>82</v>
      </c>
      <c r="C119" s="85"/>
      <c r="D119" s="86"/>
      <c r="E119" s="86"/>
      <c r="F119" s="86"/>
      <c r="G119" s="86"/>
      <c r="H119" s="86"/>
      <c r="I119" s="87"/>
      <c r="J119" s="224"/>
      <c r="K119" s="225"/>
      <c r="L119" s="226"/>
      <c r="M119" s="19">
        <v>1870</v>
      </c>
      <c r="N119" s="246" t="s">
        <v>115</v>
      </c>
      <c r="O119" s="247"/>
      <c r="P119" s="248"/>
      <c r="Q119" s="20">
        <v>6000000</v>
      </c>
      <c r="R119" s="164"/>
      <c r="T119" s="159"/>
      <c r="U119" s="160"/>
      <c r="V119" s="160"/>
      <c r="W119" s="160"/>
      <c r="X119" s="159"/>
      <c r="Z119" s="92"/>
      <c r="AA119" s="92"/>
    </row>
    <row r="120" spans="2:28" ht="45.75" customHeight="1">
      <c r="B120" s="93" t="s">
        <v>84</v>
      </c>
      <c r="C120" s="94"/>
      <c r="D120" s="86"/>
      <c r="E120" s="86"/>
      <c r="F120" s="86"/>
      <c r="G120" s="86"/>
      <c r="H120" s="86"/>
      <c r="I120" s="87"/>
      <c r="J120" s="224"/>
      <c r="K120" s="225"/>
      <c r="L120" s="226"/>
      <c r="M120" s="39"/>
      <c r="N120" s="231"/>
      <c r="O120" s="232"/>
      <c r="P120" s="233"/>
      <c r="Q120" s="234"/>
      <c r="R120" s="156"/>
      <c r="T120" s="161"/>
      <c r="U120" s="162"/>
      <c r="V120" s="162"/>
      <c r="W120" s="162"/>
      <c r="X120" s="163"/>
      <c r="Z120" s="95"/>
      <c r="AA120" s="96"/>
      <c r="AB120" s="97"/>
    </row>
    <row r="121" spans="2:28" ht="15">
      <c r="B121" s="98" t="s">
        <v>253</v>
      </c>
      <c r="C121" s="99"/>
      <c r="D121" s="71"/>
      <c r="E121" s="71"/>
      <c r="F121" s="71"/>
      <c r="G121" s="71"/>
      <c r="H121" s="71"/>
      <c r="I121" s="72"/>
      <c r="J121" s="224"/>
      <c r="K121" s="225"/>
      <c r="L121" s="226"/>
      <c r="M121" s="235"/>
      <c r="N121" s="107"/>
      <c r="O121" s="108"/>
      <c r="P121" s="109"/>
      <c r="Q121" s="236"/>
      <c r="R121" s="156"/>
      <c r="T121" s="161"/>
      <c r="U121" s="162"/>
      <c r="V121" s="162"/>
      <c r="W121" s="162"/>
      <c r="X121" s="163"/>
      <c r="Z121" s="95"/>
      <c r="AA121" s="96"/>
      <c r="AB121" s="97"/>
    </row>
    <row r="122" spans="2:28" ht="28.5" customHeight="1">
      <c r="B122" s="100" t="s">
        <v>85</v>
      </c>
      <c r="C122" s="101"/>
      <c r="D122" s="102"/>
      <c r="E122" s="102"/>
      <c r="F122" s="102"/>
      <c r="G122" s="102"/>
      <c r="H122" s="102"/>
      <c r="I122" s="103"/>
      <c r="J122" s="135"/>
      <c r="K122" s="136"/>
      <c r="L122" s="137"/>
      <c r="M122" s="2"/>
      <c r="N122" s="107"/>
      <c r="O122" s="108"/>
      <c r="P122" s="109"/>
      <c r="Q122" s="110"/>
      <c r="R122" s="156"/>
      <c r="T122" s="164"/>
      <c r="U122" s="162"/>
      <c r="V122" s="162"/>
      <c r="W122" s="165"/>
      <c r="X122" s="163"/>
      <c r="Y122" s="111"/>
      <c r="Z122" s="95"/>
      <c r="AA122" s="96"/>
      <c r="AB122" s="97"/>
    </row>
    <row r="123" spans="2:28" ht="28.5" customHeight="1">
      <c r="B123" s="166" t="s">
        <v>19</v>
      </c>
      <c r="C123" s="141" t="s">
        <v>25</v>
      </c>
      <c r="D123" s="132" t="s">
        <v>282</v>
      </c>
      <c r="E123" s="132" t="s">
        <v>4</v>
      </c>
      <c r="F123" s="132" t="s">
        <v>27</v>
      </c>
      <c r="G123" s="167" t="s">
        <v>283</v>
      </c>
      <c r="H123" s="237" t="s">
        <v>86</v>
      </c>
      <c r="I123" s="168" t="s">
        <v>87</v>
      </c>
      <c r="J123" s="169"/>
      <c r="K123" s="169"/>
      <c r="L123" s="170"/>
      <c r="M123" s="132" t="s">
        <v>5</v>
      </c>
      <c r="N123" s="132"/>
      <c r="O123" s="171" t="s">
        <v>6</v>
      </c>
      <c r="P123" s="171"/>
      <c r="Q123" s="171"/>
      <c r="T123" s="172"/>
      <c r="U123" s="173"/>
      <c r="V123" s="173"/>
      <c r="X123" s="163"/>
      <c r="Z123" s="95"/>
      <c r="AA123" s="96"/>
      <c r="AB123" s="97"/>
    </row>
    <row r="124" spans="2:28" ht="33.75" customHeight="1">
      <c r="B124" s="174"/>
      <c r="C124" s="141"/>
      <c r="D124" s="132"/>
      <c r="E124" s="132"/>
      <c r="F124" s="132"/>
      <c r="G124" s="132"/>
      <c r="H124" s="237"/>
      <c r="I124" s="175"/>
      <c r="J124" s="176"/>
      <c r="K124" s="176"/>
      <c r="L124" s="177"/>
      <c r="M124" s="132"/>
      <c r="N124" s="132"/>
      <c r="O124" s="132" t="s">
        <v>7</v>
      </c>
      <c r="P124" s="132" t="s">
        <v>8</v>
      </c>
      <c r="Q124" s="141" t="s">
        <v>9</v>
      </c>
      <c r="T124" s="111"/>
      <c r="U124" s="173"/>
      <c r="V124" s="173"/>
      <c r="X124" s="96"/>
      <c r="Z124" s="95"/>
      <c r="AA124" s="96"/>
      <c r="AB124" s="97"/>
    </row>
    <row r="125" spans="2:28" ht="39.75" customHeight="1">
      <c r="B125" s="178"/>
      <c r="C125" s="141"/>
      <c r="D125" s="132"/>
      <c r="E125" s="132"/>
      <c r="F125" s="132"/>
      <c r="G125" s="132"/>
      <c r="H125" s="237"/>
      <c r="I125" s="238" t="s">
        <v>10</v>
      </c>
      <c r="J125" s="179" t="s">
        <v>11</v>
      </c>
      <c r="K125" s="179" t="s">
        <v>12</v>
      </c>
      <c r="L125" s="180" t="s">
        <v>13</v>
      </c>
      <c r="M125" s="114" t="s">
        <v>14</v>
      </c>
      <c r="N125" s="181" t="s">
        <v>15</v>
      </c>
      <c r="O125" s="132"/>
      <c r="P125" s="132"/>
      <c r="Q125" s="141"/>
      <c r="T125" s="111"/>
      <c r="U125" s="173"/>
      <c r="V125" s="173"/>
      <c r="X125" s="96"/>
      <c r="Z125" s="95"/>
      <c r="AA125" s="96"/>
      <c r="AB125" s="97"/>
    </row>
    <row r="126" spans="2:28" ht="40.5" customHeight="1">
      <c r="B126" s="239" t="s">
        <v>290</v>
      </c>
      <c r="C126" s="122" t="s">
        <v>116</v>
      </c>
      <c r="D126" s="114" t="s">
        <v>88</v>
      </c>
      <c r="E126" s="182" t="s">
        <v>40</v>
      </c>
      <c r="F126" s="183">
        <v>200</v>
      </c>
      <c r="G126" s="114" t="s">
        <v>88</v>
      </c>
      <c r="H126" s="279">
        <v>34200000</v>
      </c>
      <c r="I126" s="240">
        <f>+H126</f>
        <v>34200000</v>
      </c>
      <c r="J126" s="241">
        <v>0</v>
      </c>
      <c r="K126" s="240">
        <v>0</v>
      </c>
      <c r="L126" s="241">
        <v>0</v>
      </c>
      <c r="M126" s="116">
        <v>45292</v>
      </c>
      <c r="N126" s="116">
        <v>45657</v>
      </c>
      <c r="O126" s="187">
        <v>1</v>
      </c>
      <c r="P126" s="187">
        <f>+H127/H126</f>
        <v>0.17543859649122806</v>
      </c>
      <c r="Q126" s="117">
        <f>+(O126*O126)/P126</f>
        <v>5.7</v>
      </c>
      <c r="T126" s="111"/>
      <c r="U126" s="173"/>
      <c r="V126" s="173"/>
      <c r="X126" s="188"/>
      <c r="Z126" s="95"/>
      <c r="AA126" s="96"/>
      <c r="AB126" s="97"/>
    </row>
    <row r="127" spans="2:28" ht="37.5" customHeight="1">
      <c r="B127" s="239"/>
      <c r="C127" s="122"/>
      <c r="D127" s="114" t="s">
        <v>17</v>
      </c>
      <c r="E127" s="40"/>
      <c r="F127" s="183">
        <v>383</v>
      </c>
      <c r="G127" s="114" t="s">
        <v>89</v>
      </c>
      <c r="H127" s="279">
        <f>+Q119</f>
        <v>6000000</v>
      </c>
      <c r="I127" s="240">
        <f>+H127</f>
        <v>6000000</v>
      </c>
      <c r="J127" s="241">
        <v>0</v>
      </c>
      <c r="K127" s="240">
        <v>0</v>
      </c>
      <c r="L127" s="241">
        <v>0</v>
      </c>
      <c r="M127" s="116">
        <v>45292</v>
      </c>
      <c r="N127" s="116">
        <v>45657</v>
      </c>
      <c r="O127" s="187"/>
      <c r="P127" s="187"/>
      <c r="Q127" s="117"/>
      <c r="T127" s="111"/>
      <c r="U127" s="189"/>
      <c r="V127" s="189"/>
      <c r="X127" s="188"/>
      <c r="Z127" s="95"/>
      <c r="AA127" s="96"/>
      <c r="AB127" s="97"/>
    </row>
    <row r="128" spans="2:28" ht="15">
      <c r="B128" s="49"/>
      <c r="C128" s="204" t="s">
        <v>90</v>
      </c>
      <c r="D128" s="114" t="s">
        <v>16</v>
      </c>
      <c r="E128" s="182"/>
      <c r="F128" s="199"/>
      <c r="G128" s="114" t="s">
        <v>16</v>
      </c>
      <c r="H128" s="242">
        <v>34200000</v>
      </c>
      <c r="I128" s="240">
        <f>+H128</f>
        <v>34200000</v>
      </c>
      <c r="J128" s="115"/>
      <c r="K128" s="115"/>
      <c r="L128" s="115"/>
      <c r="M128" s="115"/>
      <c r="N128" s="198"/>
      <c r="O128" s="197"/>
      <c r="P128" s="197"/>
      <c r="Q128" s="49"/>
    </row>
    <row r="129" spans="2:18" ht="15">
      <c r="B129" s="49"/>
      <c r="C129" s="204"/>
      <c r="D129" s="114" t="s">
        <v>17</v>
      </c>
      <c r="E129" s="191"/>
      <c r="F129" s="199"/>
      <c r="G129" s="114" t="s">
        <v>89</v>
      </c>
      <c r="H129" s="243">
        <f>+H127</f>
        <v>6000000</v>
      </c>
      <c r="I129" s="240">
        <f>+H129</f>
        <v>6000000</v>
      </c>
      <c r="J129" s="115"/>
      <c r="K129" s="206"/>
      <c r="L129" s="115"/>
      <c r="M129" s="115"/>
      <c r="N129" s="198"/>
      <c r="O129" s="197"/>
      <c r="P129" s="197"/>
      <c r="Q129" s="49"/>
    </row>
    <row r="130" spans="2:18">
      <c r="D130" s="126"/>
      <c r="H130" s="244"/>
      <c r="J130" s="95"/>
      <c r="K130" s="95"/>
      <c r="L130" s="95"/>
      <c r="M130" s="207"/>
      <c r="N130" s="207"/>
      <c r="O130" s="128"/>
      <c r="P130" s="208"/>
      <c r="Q130" s="209"/>
      <c r="R130" s="208"/>
    </row>
    <row r="131" spans="2:18" ht="15">
      <c r="B131" s="210" t="s">
        <v>91</v>
      </c>
      <c r="C131" s="210"/>
      <c r="D131" s="211" t="s">
        <v>18</v>
      </c>
      <c r="E131" s="211"/>
      <c r="F131" s="211"/>
      <c r="G131" s="211"/>
      <c r="H131" s="211"/>
      <c r="I131" s="211"/>
      <c r="J131" s="212" t="s">
        <v>92</v>
      </c>
      <c r="K131" s="211" t="s">
        <v>93</v>
      </c>
      <c r="L131" s="211"/>
      <c r="M131" s="213" t="s">
        <v>94</v>
      </c>
      <c r="N131" s="214"/>
      <c r="O131" s="214"/>
      <c r="P131" s="214"/>
      <c r="Q131" s="214"/>
    </row>
    <row r="132" spans="2:18" ht="26.25" customHeight="1">
      <c r="B132" s="129" t="s">
        <v>117</v>
      </c>
      <c r="C132" s="131"/>
      <c r="D132" s="129" t="s">
        <v>286</v>
      </c>
      <c r="E132" s="130"/>
      <c r="F132" s="130"/>
      <c r="G132" s="130"/>
      <c r="H132" s="130"/>
      <c r="I132" s="131"/>
      <c r="J132" s="132"/>
      <c r="K132" s="133" t="s">
        <v>16</v>
      </c>
      <c r="L132" s="245"/>
      <c r="M132" s="134" t="s">
        <v>96</v>
      </c>
      <c r="N132" s="134"/>
      <c r="O132" s="134"/>
      <c r="P132" s="134"/>
      <c r="Q132" s="134"/>
    </row>
    <row r="133" spans="2:18" ht="18" customHeight="1">
      <c r="B133" s="135"/>
      <c r="C133" s="137"/>
      <c r="D133" s="135"/>
      <c r="E133" s="136"/>
      <c r="F133" s="136"/>
      <c r="G133" s="136"/>
      <c r="H133" s="136"/>
      <c r="I133" s="137"/>
      <c r="J133" s="132"/>
      <c r="K133" s="133" t="s">
        <v>17</v>
      </c>
      <c r="L133" s="216"/>
      <c r="M133" s="134"/>
      <c r="N133" s="134"/>
      <c r="O133" s="134"/>
      <c r="P133" s="134"/>
      <c r="Q133" s="134"/>
    </row>
    <row r="134" spans="2:18" ht="18.75" customHeight="1">
      <c r="B134" s="138"/>
      <c r="C134" s="140"/>
      <c r="D134" s="138" t="s">
        <v>97</v>
      </c>
      <c r="E134" s="139"/>
      <c r="F134" s="139"/>
      <c r="G134" s="139"/>
      <c r="H134" s="139"/>
      <c r="I134" s="140"/>
      <c r="J134" s="141"/>
      <c r="K134" s="133" t="s">
        <v>16</v>
      </c>
      <c r="L134" s="217"/>
      <c r="M134" s="142" t="s">
        <v>98</v>
      </c>
      <c r="N134" s="143"/>
      <c r="O134" s="143"/>
      <c r="P134" s="143"/>
      <c r="Q134" s="144"/>
    </row>
    <row r="135" spans="2:18" ht="14.25" customHeight="1">
      <c r="B135" s="145"/>
      <c r="C135" s="147"/>
      <c r="D135" s="145"/>
      <c r="E135" s="146"/>
      <c r="F135" s="146"/>
      <c r="G135" s="146"/>
      <c r="H135" s="146"/>
      <c r="I135" s="147"/>
      <c r="J135" s="141"/>
      <c r="K135" s="133" t="s">
        <v>17</v>
      </c>
      <c r="L135" s="216"/>
      <c r="M135" s="148"/>
      <c r="N135" s="149"/>
      <c r="O135" s="149"/>
      <c r="P135" s="149"/>
      <c r="Q135" s="150"/>
    </row>
    <row r="136" spans="2:18" ht="15">
      <c r="B136" s="138"/>
      <c r="C136" s="140"/>
      <c r="D136" s="138" t="s">
        <v>97</v>
      </c>
      <c r="E136" s="139"/>
      <c r="F136" s="139"/>
      <c r="G136" s="139"/>
      <c r="H136" s="139"/>
      <c r="I136" s="140"/>
      <c r="J136" s="141"/>
      <c r="K136" s="133" t="s">
        <v>16</v>
      </c>
      <c r="L136" s="216"/>
      <c r="M136" s="148"/>
      <c r="N136" s="149"/>
      <c r="O136" s="149"/>
      <c r="P136" s="149"/>
      <c r="Q136" s="150"/>
    </row>
    <row r="137" spans="2:18" ht="15">
      <c r="B137" s="145"/>
      <c r="C137" s="147"/>
      <c r="D137" s="145"/>
      <c r="E137" s="146"/>
      <c r="F137" s="146"/>
      <c r="G137" s="146"/>
      <c r="H137" s="146"/>
      <c r="I137" s="147"/>
      <c r="J137" s="141"/>
      <c r="K137" s="133" t="s">
        <v>17</v>
      </c>
      <c r="L137" s="216"/>
      <c r="M137" s="148"/>
      <c r="N137" s="149"/>
      <c r="O137" s="149"/>
      <c r="P137" s="149"/>
      <c r="Q137" s="150"/>
    </row>
    <row r="138" spans="2:18" ht="15" customHeight="1">
      <c r="B138" s="129" t="s">
        <v>118</v>
      </c>
      <c r="C138" s="130"/>
      <c r="D138" s="130"/>
      <c r="E138" s="130"/>
      <c r="F138" s="130"/>
      <c r="G138" s="130"/>
      <c r="H138" s="130"/>
      <c r="I138" s="130"/>
      <c r="J138" s="130"/>
      <c r="K138" s="130"/>
      <c r="L138" s="131"/>
      <c r="M138" s="148"/>
      <c r="N138" s="149"/>
      <c r="O138" s="149"/>
      <c r="P138" s="149"/>
      <c r="Q138" s="150"/>
    </row>
    <row r="139" spans="2:18" ht="29.25" customHeight="1">
      <c r="B139" s="135"/>
      <c r="C139" s="136"/>
      <c r="D139" s="136"/>
      <c r="E139" s="136"/>
      <c r="F139" s="136"/>
      <c r="G139" s="136"/>
      <c r="H139" s="136"/>
      <c r="I139" s="136"/>
      <c r="J139" s="136"/>
      <c r="K139" s="136"/>
      <c r="L139" s="137"/>
      <c r="M139" s="151"/>
      <c r="N139" s="152"/>
      <c r="O139" s="152"/>
      <c r="P139" s="152"/>
      <c r="Q139" s="153"/>
    </row>
    <row r="141" spans="2:18" ht="15">
      <c r="B141" s="49"/>
      <c r="C141" s="49"/>
      <c r="D141" s="50" t="s">
        <v>274</v>
      </c>
      <c r="E141" s="51"/>
      <c r="F141" s="51"/>
      <c r="G141" s="51"/>
      <c r="H141" s="51"/>
      <c r="I141" s="51"/>
      <c r="J141" s="51"/>
      <c r="K141" s="51"/>
      <c r="L141" s="51"/>
      <c r="M141" s="52"/>
      <c r="N141" s="53" t="s">
        <v>275</v>
      </c>
      <c r="O141" s="53"/>
      <c r="P141" s="54"/>
      <c r="Q141" s="55"/>
      <c r="R141" s="155"/>
    </row>
    <row r="142" spans="2:18" ht="15">
      <c r="B142" s="49"/>
      <c r="C142" s="49"/>
      <c r="D142" s="56"/>
      <c r="E142" s="57"/>
      <c r="F142" s="57"/>
      <c r="G142" s="57"/>
      <c r="H142" s="57"/>
      <c r="I142" s="57"/>
      <c r="J142" s="57"/>
      <c r="K142" s="57"/>
      <c r="L142" s="57"/>
      <c r="M142" s="58"/>
      <c r="N142" s="53" t="s">
        <v>276</v>
      </c>
      <c r="O142" s="53"/>
      <c r="P142" s="59"/>
      <c r="Q142" s="60"/>
      <c r="R142" s="155"/>
    </row>
    <row r="143" spans="2:18" ht="15">
      <c r="B143" s="49"/>
      <c r="C143" s="49"/>
      <c r="D143" s="50" t="s">
        <v>277</v>
      </c>
      <c r="E143" s="51"/>
      <c r="F143" s="51"/>
      <c r="G143" s="51"/>
      <c r="H143" s="51"/>
      <c r="I143" s="51"/>
      <c r="J143" s="51"/>
      <c r="K143" s="51"/>
      <c r="L143" s="51"/>
      <c r="M143" s="52"/>
      <c r="N143" s="53" t="s">
        <v>278</v>
      </c>
      <c r="O143" s="53"/>
      <c r="P143" s="59"/>
      <c r="Q143" s="60"/>
      <c r="R143" s="155"/>
    </row>
    <row r="144" spans="2:18" ht="15">
      <c r="B144" s="49"/>
      <c r="C144" s="49"/>
      <c r="D144" s="56"/>
      <c r="E144" s="57"/>
      <c r="F144" s="57"/>
      <c r="G144" s="57"/>
      <c r="H144" s="57"/>
      <c r="I144" s="57"/>
      <c r="J144" s="57"/>
      <c r="K144" s="57"/>
      <c r="L144" s="57"/>
      <c r="M144" s="58"/>
      <c r="N144" s="53" t="s">
        <v>279</v>
      </c>
      <c r="O144" s="53"/>
      <c r="P144" s="61"/>
      <c r="Q144" s="62"/>
      <c r="R144" s="155"/>
    </row>
    <row r="145" spans="2:28" ht="24.6" customHeight="1">
      <c r="C145" s="63"/>
      <c r="D145" s="63"/>
      <c r="E145" s="63"/>
      <c r="F145" s="63"/>
      <c r="G145" s="63"/>
      <c r="H145" s="63"/>
      <c r="I145" s="63"/>
      <c r="J145" s="63"/>
      <c r="K145" s="63"/>
      <c r="L145" s="63"/>
      <c r="M145" s="63"/>
      <c r="N145" s="63"/>
      <c r="O145" s="63"/>
      <c r="P145" s="63"/>
      <c r="Q145" s="63"/>
      <c r="R145" s="155"/>
    </row>
    <row r="146" spans="2:28" ht="31.5" customHeight="1">
      <c r="B146" s="64" t="s">
        <v>73</v>
      </c>
      <c r="C146" s="64" t="s">
        <v>74</v>
      </c>
      <c r="D146" s="65" t="s">
        <v>75</v>
      </c>
      <c r="E146" s="66"/>
      <c r="F146" s="66"/>
      <c r="G146" s="66"/>
      <c r="H146" s="66"/>
      <c r="I146" s="66"/>
      <c r="J146" s="66"/>
      <c r="K146" s="66"/>
      <c r="L146" s="66"/>
      <c r="M146" s="66"/>
      <c r="N146" s="66"/>
      <c r="O146" s="66"/>
      <c r="P146" s="66"/>
      <c r="Q146" s="67"/>
      <c r="R146" s="155"/>
    </row>
    <row r="147" spans="2:28" ht="36" customHeight="1">
      <c r="B147" s="64" t="s">
        <v>76</v>
      </c>
      <c r="C147" s="64" t="s">
        <v>77</v>
      </c>
      <c r="D147" s="68" t="s">
        <v>100</v>
      </c>
      <c r="E147" s="68"/>
      <c r="F147" s="68"/>
      <c r="G147" s="68"/>
      <c r="H147" s="68"/>
      <c r="I147" s="68"/>
      <c r="J147" s="68"/>
      <c r="K147" s="68"/>
      <c r="L147" s="68"/>
      <c r="M147" s="68"/>
      <c r="N147" s="68"/>
      <c r="O147" s="68"/>
      <c r="P147" s="68"/>
      <c r="Q147" s="68"/>
    </row>
    <row r="148" spans="2:28" ht="36" customHeight="1">
      <c r="B148" s="69" t="s">
        <v>79</v>
      </c>
      <c r="C148" s="70"/>
      <c r="D148" s="71"/>
      <c r="E148" s="71"/>
      <c r="F148" s="71"/>
      <c r="G148" s="71"/>
      <c r="H148" s="71"/>
      <c r="I148" s="72"/>
      <c r="J148" s="129" t="s">
        <v>80</v>
      </c>
      <c r="K148" s="130"/>
      <c r="L148" s="131"/>
      <c r="M148" s="76" t="s">
        <v>0</v>
      </c>
      <c r="N148" s="77"/>
      <c r="O148" s="77"/>
      <c r="P148" s="77"/>
      <c r="Q148" s="78"/>
      <c r="R148" s="156"/>
      <c r="T148" s="157"/>
      <c r="U148" s="157"/>
      <c r="V148" s="157"/>
      <c r="W148" s="157"/>
      <c r="X148" s="157"/>
    </row>
    <row r="149" spans="2:28" ht="36" customHeight="1">
      <c r="B149" s="69" t="s">
        <v>81</v>
      </c>
      <c r="C149" s="70"/>
      <c r="D149" s="71"/>
      <c r="E149" s="71"/>
      <c r="F149" s="71"/>
      <c r="G149" s="71"/>
      <c r="H149" s="71"/>
      <c r="I149" s="72"/>
      <c r="J149" s="224"/>
      <c r="K149" s="225"/>
      <c r="L149" s="226"/>
      <c r="M149" s="82" t="s">
        <v>1</v>
      </c>
      <c r="N149" s="83" t="s">
        <v>2</v>
      </c>
      <c r="O149" s="83"/>
      <c r="P149" s="83"/>
      <c r="Q149" s="82" t="s">
        <v>3</v>
      </c>
      <c r="R149" s="156"/>
      <c r="T149" s="158"/>
      <c r="U149" s="158"/>
      <c r="V149" s="158"/>
      <c r="W149" s="158"/>
      <c r="X149" s="158"/>
    </row>
    <row r="150" spans="2:28" ht="15">
      <c r="B150" s="84" t="s">
        <v>82</v>
      </c>
      <c r="C150" s="85"/>
      <c r="D150" s="86"/>
      <c r="E150" s="86"/>
      <c r="F150" s="86"/>
      <c r="G150" s="86"/>
      <c r="H150" s="86"/>
      <c r="I150" s="87"/>
      <c r="J150" s="224"/>
      <c r="K150" s="225"/>
      <c r="L150" s="226"/>
      <c r="M150" s="221">
        <v>2045</v>
      </c>
      <c r="N150" s="254" t="s">
        <v>119</v>
      </c>
      <c r="O150" s="254"/>
      <c r="P150" s="254"/>
      <c r="Q150" s="222">
        <v>36771000</v>
      </c>
      <c r="R150" s="156"/>
      <c r="T150" s="159"/>
      <c r="U150" s="160"/>
      <c r="V150" s="160"/>
      <c r="W150" s="160"/>
      <c r="X150" s="159"/>
      <c r="Z150" s="92"/>
      <c r="AA150" s="92"/>
    </row>
    <row r="151" spans="2:28" ht="40.5" customHeight="1">
      <c r="B151" s="93" t="s">
        <v>84</v>
      </c>
      <c r="C151" s="94"/>
      <c r="D151" s="86"/>
      <c r="E151" s="86"/>
      <c r="F151" s="86"/>
      <c r="G151" s="86"/>
      <c r="H151" s="86"/>
      <c r="I151" s="87"/>
      <c r="J151" s="224"/>
      <c r="K151" s="225"/>
      <c r="L151" s="226"/>
      <c r="M151" s="48"/>
      <c r="N151" s="48"/>
      <c r="R151" s="164"/>
      <c r="T151" s="161"/>
      <c r="U151" s="162"/>
      <c r="V151" s="162"/>
      <c r="W151" s="162"/>
      <c r="X151" s="163"/>
      <c r="Z151" s="95"/>
      <c r="AA151" s="96"/>
      <c r="AB151" s="97"/>
    </row>
    <row r="152" spans="2:28" ht="15">
      <c r="B152" s="98" t="s">
        <v>253</v>
      </c>
      <c r="C152" s="99"/>
      <c r="D152" s="71"/>
      <c r="E152" s="71"/>
      <c r="F152" s="71"/>
      <c r="G152" s="71"/>
      <c r="H152" s="71"/>
      <c r="I152" s="72"/>
      <c r="J152" s="224"/>
      <c r="K152" s="225"/>
      <c r="L152" s="226"/>
      <c r="M152" s="221">
        <v>126229</v>
      </c>
      <c r="N152" s="254" t="s">
        <v>120</v>
      </c>
      <c r="O152" s="254"/>
      <c r="P152" s="254"/>
      <c r="Q152" s="28">
        <v>87508258</v>
      </c>
      <c r="R152" s="156"/>
      <c r="T152" s="161"/>
      <c r="U152" s="162"/>
      <c r="V152" s="162"/>
      <c r="W152" s="162"/>
      <c r="X152" s="163"/>
      <c r="Z152" s="95"/>
      <c r="AA152" s="96"/>
      <c r="AB152" s="97"/>
    </row>
    <row r="153" spans="2:28" ht="15">
      <c r="B153" s="265"/>
      <c r="C153" s="266"/>
      <c r="D153" s="267"/>
      <c r="E153" s="267"/>
      <c r="F153" s="267"/>
      <c r="G153" s="267"/>
      <c r="H153" s="268"/>
      <c r="I153" s="269"/>
      <c r="J153" s="224"/>
      <c r="K153" s="225"/>
      <c r="L153" s="226"/>
      <c r="M153" s="221" t="s">
        <v>121</v>
      </c>
      <c r="N153" s="255" t="s">
        <v>122</v>
      </c>
      <c r="O153" s="256"/>
      <c r="P153" s="257"/>
      <c r="Q153" s="23">
        <v>200659053</v>
      </c>
      <c r="R153" s="156"/>
      <c r="T153" s="161"/>
      <c r="U153" s="165"/>
      <c r="V153" s="165"/>
      <c r="W153" s="165"/>
      <c r="X153" s="163"/>
      <c r="Z153" s="95"/>
      <c r="AA153" s="96"/>
      <c r="AB153" s="97"/>
    </row>
    <row r="154" spans="2:28" ht="28.5">
      <c r="B154" s="265"/>
      <c r="C154" s="266"/>
      <c r="D154" s="267"/>
      <c r="E154" s="267"/>
      <c r="F154" s="267"/>
      <c r="G154" s="267"/>
      <c r="H154" s="268"/>
      <c r="I154" s="269"/>
      <c r="J154" s="224"/>
      <c r="K154" s="225"/>
      <c r="L154" s="226"/>
      <c r="M154" s="280" t="s">
        <v>123</v>
      </c>
      <c r="N154" s="255" t="s">
        <v>124</v>
      </c>
      <c r="O154" s="256"/>
      <c r="P154" s="257"/>
      <c r="Q154" s="23">
        <f>23726994-11807946</f>
        <v>11919048</v>
      </c>
      <c r="R154" s="156"/>
      <c r="T154" s="161"/>
      <c r="U154" s="165"/>
      <c r="V154" s="165"/>
      <c r="W154" s="165"/>
      <c r="X154" s="163"/>
      <c r="Z154" s="95"/>
      <c r="AA154" s="96"/>
      <c r="AB154" s="97"/>
    </row>
    <row r="155" spans="2:28" ht="28.5">
      <c r="B155" s="265"/>
      <c r="C155" s="266"/>
      <c r="D155" s="267"/>
      <c r="E155" s="267"/>
      <c r="F155" s="267"/>
      <c r="G155" s="267"/>
      <c r="H155" s="268"/>
      <c r="I155" s="269"/>
      <c r="J155" s="224"/>
      <c r="K155" s="225"/>
      <c r="L155" s="226"/>
      <c r="M155" s="281" t="s">
        <v>125</v>
      </c>
      <c r="N155" s="255" t="s">
        <v>122</v>
      </c>
      <c r="O155" s="256"/>
      <c r="P155" s="257"/>
      <c r="Q155" s="23">
        <v>5912284</v>
      </c>
      <c r="R155" s="156"/>
      <c r="T155" s="161"/>
      <c r="U155" s="165"/>
      <c r="V155" s="165"/>
      <c r="W155" s="165"/>
      <c r="X155" s="163"/>
      <c r="Z155" s="95"/>
      <c r="AA155" s="96"/>
      <c r="AB155" s="97"/>
    </row>
    <row r="156" spans="2:28" ht="15">
      <c r="B156" s="265"/>
      <c r="C156" s="266"/>
      <c r="D156" s="267"/>
      <c r="E156" s="267"/>
      <c r="F156" s="267"/>
      <c r="G156" s="267"/>
      <c r="H156" s="268"/>
      <c r="I156" s="269"/>
      <c r="J156" s="224"/>
      <c r="K156" s="225"/>
      <c r="L156" s="226"/>
      <c r="M156" s="282">
        <v>2052</v>
      </c>
      <c r="N156" s="246" t="s">
        <v>109</v>
      </c>
      <c r="O156" s="247"/>
      <c r="P156" s="248"/>
      <c r="Q156" s="27">
        <v>41513715</v>
      </c>
      <c r="R156" s="164"/>
      <c r="T156" s="161"/>
      <c r="U156" s="165"/>
      <c r="V156" s="165"/>
      <c r="W156" s="165"/>
      <c r="X156" s="163"/>
      <c r="Z156" s="95"/>
      <c r="AA156" s="96"/>
      <c r="AB156" s="97"/>
    </row>
    <row r="157" spans="2:28" ht="28.5" customHeight="1">
      <c r="B157" s="100" t="s">
        <v>85</v>
      </c>
      <c r="C157" s="101"/>
      <c r="D157" s="102"/>
      <c r="E157" s="102"/>
      <c r="F157" s="102"/>
      <c r="G157" s="102"/>
      <c r="H157" s="102"/>
      <c r="I157" s="103"/>
      <c r="J157" s="135"/>
      <c r="K157" s="136"/>
      <c r="L157" s="137"/>
      <c r="M157" s="283"/>
      <c r="N157" s="284"/>
      <c r="O157" s="284"/>
      <c r="P157" s="284"/>
      <c r="Q157" s="26"/>
      <c r="R157" s="156"/>
      <c r="T157" s="164"/>
      <c r="U157" s="162"/>
      <c r="V157" s="162"/>
      <c r="W157" s="165"/>
      <c r="X157" s="163"/>
      <c r="Y157" s="111"/>
      <c r="Z157" s="95"/>
      <c r="AA157" s="96"/>
      <c r="AB157" s="97"/>
    </row>
    <row r="158" spans="2:28" ht="28.5" customHeight="1">
      <c r="B158" s="166" t="s">
        <v>19</v>
      </c>
      <c r="C158" s="141" t="s">
        <v>25</v>
      </c>
      <c r="D158" s="132" t="s">
        <v>282</v>
      </c>
      <c r="E158" s="132" t="s">
        <v>4</v>
      </c>
      <c r="F158" s="132" t="s">
        <v>27</v>
      </c>
      <c r="G158" s="167" t="s">
        <v>283</v>
      </c>
      <c r="H158" s="237" t="s">
        <v>86</v>
      </c>
      <c r="I158" s="168" t="s">
        <v>87</v>
      </c>
      <c r="J158" s="169"/>
      <c r="K158" s="169"/>
      <c r="L158" s="170"/>
      <c r="M158" s="132" t="s">
        <v>5</v>
      </c>
      <c r="N158" s="132"/>
      <c r="O158" s="171" t="s">
        <v>6</v>
      </c>
      <c r="P158" s="171"/>
      <c r="Q158" s="171"/>
      <c r="T158" s="172"/>
      <c r="U158" s="173"/>
      <c r="V158" s="173"/>
      <c r="X158" s="163"/>
      <c r="Z158" s="95"/>
      <c r="AA158" s="96"/>
      <c r="AB158" s="97"/>
    </row>
    <row r="159" spans="2:28" ht="33.75" customHeight="1">
      <c r="B159" s="174"/>
      <c r="C159" s="141"/>
      <c r="D159" s="132"/>
      <c r="E159" s="132"/>
      <c r="F159" s="132"/>
      <c r="G159" s="132"/>
      <c r="H159" s="237"/>
      <c r="I159" s="175"/>
      <c r="J159" s="176"/>
      <c r="K159" s="176"/>
      <c r="L159" s="177"/>
      <c r="M159" s="132"/>
      <c r="N159" s="132"/>
      <c r="O159" s="132" t="s">
        <v>7</v>
      </c>
      <c r="P159" s="132" t="s">
        <v>8</v>
      </c>
      <c r="Q159" s="141" t="s">
        <v>9</v>
      </c>
      <c r="T159" s="111"/>
      <c r="U159" s="173"/>
      <c r="V159" s="173"/>
      <c r="X159" s="96"/>
      <c r="Z159" s="95"/>
      <c r="AA159" s="96"/>
      <c r="AB159" s="97"/>
    </row>
    <row r="160" spans="2:28" ht="39.75" customHeight="1">
      <c r="B160" s="178"/>
      <c r="C160" s="141"/>
      <c r="D160" s="132"/>
      <c r="E160" s="132"/>
      <c r="F160" s="132"/>
      <c r="G160" s="132"/>
      <c r="H160" s="237"/>
      <c r="I160" s="238" t="s">
        <v>10</v>
      </c>
      <c r="J160" s="179" t="s">
        <v>11</v>
      </c>
      <c r="K160" s="179" t="s">
        <v>12</v>
      </c>
      <c r="L160" s="180" t="s">
        <v>13</v>
      </c>
      <c r="M160" s="114" t="s">
        <v>14</v>
      </c>
      <c r="N160" s="181" t="s">
        <v>15</v>
      </c>
      <c r="O160" s="132"/>
      <c r="P160" s="132"/>
      <c r="Q160" s="141"/>
      <c r="T160" s="111"/>
      <c r="U160" s="173"/>
      <c r="V160" s="173"/>
      <c r="X160" s="96"/>
      <c r="Z160" s="95"/>
      <c r="AA160" s="96"/>
      <c r="AB160" s="97"/>
    </row>
    <row r="161" spans="2:28" ht="33" customHeight="1">
      <c r="B161" s="239" t="s">
        <v>291</v>
      </c>
      <c r="C161" s="113" t="s">
        <v>41</v>
      </c>
      <c r="D161" s="114" t="s">
        <v>88</v>
      </c>
      <c r="E161" s="182" t="s">
        <v>31</v>
      </c>
      <c r="F161" s="183">
        <v>1</v>
      </c>
      <c r="G161" s="114" t="s">
        <v>88</v>
      </c>
      <c r="H161" s="243"/>
      <c r="I161" s="240"/>
      <c r="J161" s="115"/>
      <c r="K161" s="186"/>
      <c r="L161" s="115"/>
      <c r="M161" s="116"/>
      <c r="N161" s="116"/>
      <c r="O161" s="187">
        <f>+F162/F161</f>
        <v>1</v>
      </c>
      <c r="P161" s="187">
        <v>0</v>
      </c>
      <c r="Q161" s="117">
        <v>0</v>
      </c>
      <c r="T161" s="111"/>
      <c r="U161" s="173"/>
      <c r="V161" s="173"/>
      <c r="X161" s="188"/>
      <c r="Z161" s="95"/>
      <c r="AA161" s="96"/>
      <c r="AB161" s="97"/>
    </row>
    <row r="162" spans="2:28" ht="37.5" customHeight="1">
      <c r="B162" s="239"/>
      <c r="C162" s="113"/>
      <c r="D162" s="114" t="s">
        <v>17</v>
      </c>
      <c r="E162" s="40"/>
      <c r="F162" s="183">
        <v>1</v>
      </c>
      <c r="G162" s="114" t="s">
        <v>89</v>
      </c>
      <c r="H162" s="243"/>
      <c r="I162" s="240"/>
      <c r="J162" s="115"/>
      <c r="K162" s="186"/>
      <c r="L162" s="115"/>
      <c r="M162" s="116"/>
      <c r="N162" s="116"/>
      <c r="O162" s="187"/>
      <c r="P162" s="187"/>
      <c r="Q162" s="117"/>
      <c r="T162" s="111"/>
      <c r="U162" s="189"/>
      <c r="V162" s="189"/>
      <c r="X162" s="188"/>
      <c r="Z162" s="95"/>
      <c r="AA162" s="96"/>
      <c r="AB162" s="97"/>
    </row>
    <row r="163" spans="2:28" ht="27" customHeight="1">
      <c r="B163" s="239"/>
      <c r="C163" s="200" t="s">
        <v>42</v>
      </c>
      <c r="D163" s="114" t="s">
        <v>16</v>
      </c>
      <c r="E163" s="182" t="s">
        <v>40</v>
      </c>
      <c r="F163" s="1">
        <v>25</v>
      </c>
      <c r="G163" s="114" t="s">
        <v>16</v>
      </c>
      <c r="H163" s="240">
        <v>45000000</v>
      </c>
      <c r="I163" s="240">
        <f t="shared" ref="I163:I168" si="2">+H163</f>
        <v>45000000</v>
      </c>
      <c r="J163" s="241">
        <v>0</v>
      </c>
      <c r="K163" s="240">
        <v>0</v>
      </c>
      <c r="L163" s="241">
        <v>0</v>
      </c>
      <c r="M163" s="116">
        <v>45292</v>
      </c>
      <c r="N163" s="116">
        <v>45657</v>
      </c>
      <c r="O163" s="187">
        <f>+F164/F163</f>
        <v>1</v>
      </c>
      <c r="P163" s="187">
        <f>+H164/H163</f>
        <v>0.81713333333333338</v>
      </c>
      <c r="Q163" s="117">
        <f>+(O163*O163)/P163</f>
        <v>1.2237904870686138</v>
      </c>
      <c r="X163" s="121"/>
      <c r="Z163" s="95"/>
      <c r="AA163" s="96"/>
      <c r="AB163" s="97"/>
    </row>
    <row r="164" spans="2:28" ht="27" customHeight="1">
      <c r="B164" s="239"/>
      <c r="C164" s="202"/>
      <c r="D164" s="114" t="s">
        <v>17</v>
      </c>
      <c r="E164" s="40"/>
      <c r="F164" s="1">
        <v>25</v>
      </c>
      <c r="G164" s="114" t="s">
        <v>89</v>
      </c>
      <c r="H164" s="240">
        <f>+Q150</f>
        <v>36771000</v>
      </c>
      <c r="I164" s="240">
        <f t="shared" si="2"/>
        <v>36771000</v>
      </c>
      <c r="J164" s="241">
        <v>0</v>
      </c>
      <c r="K164" s="240">
        <v>0</v>
      </c>
      <c r="L164" s="241">
        <v>0</v>
      </c>
      <c r="M164" s="116">
        <v>45292</v>
      </c>
      <c r="N164" s="116">
        <v>45657</v>
      </c>
      <c r="O164" s="187"/>
      <c r="P164" s="187"/>
      <c r="Q164" s="117"/>
      <c r="X164" s="121"/>
      <c r="Z164" s="95"/>
      <c r="AA164" s="96"/>
      <c r="AB164" s="97"/>
    </row>
    <row r="165" spans="2:28" ht="27" customHeight="1">
      <c r="B165" s="239"/>
      <c r="C165" s="200" t="s">
        <v>43</v>
      </c>
      <c r="D165" s="114" t="s">
        <v>16</v>
      </c>
      <c r="E165" s="182" t="s">
        <v>44</v>
      </c>
      <c r="F165" s="1">
        <v>3</v>
      </c>
      <c r="G165" s="114" t="s">
        <v>16</v>
      </c>
      <c r="H165" s="240">
        <v>401552604</v>
      </c>
      <c r="I165" s="240">
        <f t="shared" si="2"/>
        <v>401552604</v>
      </c>
      <c r="J165" s="241">
        <v>0</v>
      </c>
      <c r="K165" s="240">
        <v>0</v>
      </c>
      <c r="L165" s="241">
        <v>0</v>
      </c>
      <c r="M165" s="116">
        <v>45292</v>
      </c>
      <c r="N165" s="116">
        <v>45657</v>
      </c>
      <c r="O165" s="187">
        <f>+F166/F165</f>
        <v>1</v>
      </c>
      <c r="P165" s="187">
        <f>+H166/H165</f>
        <v>0.86542175181610825</v>
      </c>
      <c r="Q165" s="117">
        <f>+(O165*O165)/P165</f>
        <v>1.1555059690855656</v>
      </c>
      <c r="X165" s="121"/>
      <c r="Z165" s="95"/>
      <c r="AA165" s="96"/>
      <c r="AB165" s="97"/>
    </row>
    <row r="166" spans="2:28" ht="27" customHeight="1">
      <c r="B166" s="239"/>
      <c r="C166" s="202"/>
      <c r="D166" s="114" t="s">
        <v>17</v>
      </c>
      <c r="E166" s="40"/>
      <c r="F166" s="1">
        <v>3</v>
      </c>
      <c r="G166" s="114" t="s">
        <v>89</v>
      </c>
      <c r="H166" s="276">
        <f>+Q152+Q153+Q154+Q157+Q156+Q155</f>
        <v>347512358</v>
      </c>
      <c r="I166" s="240">
        <f t="shared" si="2"/>
        <v>347512358</v>
      </c>
      <c r="J166" s="241">
        <v>0</v>
      </c>
      <c r="K166" s="240">
        <v>0</v>
      </c>
      <c r="L166" s="241">
        <v>0</v>
      </c>
      <c r="M166" s="116">
        <v>45292</v>
      </c>
      <c r="N166" s="116">
        <v>45657</v>
      </c>
      <c r="O166" s="187"/>
      <c r="P166" s="187"/>
      <c r="Q166" s="117"/>
      <c r="X166" s="121"/>
      <c r="Z166" s="95"/>
      <c r="AA166" s="96"/>
      <c r="AB166" s="97"/>
    </row>
    <row r="167" spans="2:28" ht="15">
      <c r="B167" s="49"/>
      <c r="C167" s="204" t="s">
        <v>90</v>
      </c>
      <c r="D167" s="114" t="s">
        <v>16</v>
      </c>
      <c r="E167" s="182"/>
      <c r="F167" s="199"/>
      <c r="G167" s="114" t="s">
        <v>16</v>
      </c>
      <c r="H167" s="279">
        <f>+H163+H165</f>
        <v>446552604</v>
      </c>
      <c r="I167" s="240">
        <f t="shared" si="2"/>
        <v>446552604</v>
      </c>
      <c r="J167" s="115"/>
      <c r="K167" s="115"/>
      <c r="L167" s="115"/>
      <c r="M167" s="116">
        <v>45292</v>
      </c>
      <c r="N167" s="116">
        <v>45657</v>
      </c>
      <c r="O167" s="197"/>
      <c r="P167" s="197"/>
      <c r="Q167" s="49"/>
    </row>
    <row r="168" spans="2:28" ht="15">
      <c r="B168" s="49"/>
      <c r="C168" s="204"/>
      <c r="D168" s="114" t="s">
        <v>17</v>
      </c>
      <c r="E168" s="191"/>
      <c r="F168" s="199"/>
      <c r="G168" s="114" t="s">
        <v>89</v>
      </c>
      <c r="H168" s="240">
        <f>+H162+H164+H166</f>
        <v>384283358</v>
      </c>
      <c r="I168" s="240">
        <f t="shared" si="2"/>
        <v>384283358</v>
      </c>
      <c r="J168" s="115"/>
      <c r="K168" s="206"/>
      <c r="L168" s="115"/>
      <c r="M168" s="116">
        <v>45292</v>
      </c>
      <c r="N168" s="116">
        <v>45657</v>
      </c>
      <c r="O168" s="197"/>
      <c r="P168" s="197"/>
      <c r="Q168" s="49"/>
    </row>
    <row r="169" spans="2:28">
      <c r="D169" s="126"/>
      <c r="H169" s="244"/>
      <c r="J169" s="95"/>
      <c r="K169" s="95"/>
      <c r="L169" s="95"/>
      <c r="M169" s="207"/>
      <c r="N169" s="207"/>
      <c r="O169" s="128"/>
      <c r="P169" s="208"/>
      <c r="Q169" s="209"/>
      <c r="R169" s="208"/>
    </row>
    <row r="170" spans="2:28" ht="15">
      <c r="B170" s="210" t="s">
        <v>91</v>
      </c>
      <c r="C170" s="210"/>
      <c r="D170" s="211" t="s">
        <v>18</v>
      </c>
      <c r="E170" s="211"/>
      <c r="F170" s="211"/>
      <c r="G170" s="211"/>
      <c r="H170" s="211"/>
      <c r="I170" s="211"/>
      <c r="J170" s="212" t="s">
        <v>92</v>
      </c>
      <c r="K170" s="211" t="s">
        <v>93</v>
      </c>
      <c r="L170" s="211"/>
      <c r="M170" s="213" t="s">
        <v>94</v>
      </c>
      <c r="N170" s="214"/>
      <c r="O170" s="214"/>
      <c r="P170" s="214"/>
      <c r="Q170" s="214"/>
    </row>
    <row r="171" spans="2:28" ht="26.25" customHeight="1">
      <c r="B171" s="129" t="s">
        <v>126</v>
      </c>
      <c r="C171" s="131"/>
      <c r="D171" s="129" t="s">
        <v>286</v>
      </c>
      <c r="E171" s="130"/>
      <c r="F171" s="130"/>
      <c r="G171" s="130"/>
      <c r="H171" s="130"/>
      <c r="I171" s="131"/>
      <c r="J171" s="132"/>
      <c r="K171" s="133" t="s">
        <v>16</v>
      </c>
      <c r="L171" s="245"/>
      <c r="M171" s="134" t="s">
        <v>96</v>
      </c>
      <c r="N171" s="134"/>
      <c r="O171" s="134"/>
      <c r="P171" s="134"/>
      <c r="Q171" s="134"/>
    </row>
    <row r="172" spans="2:28" ht="18" customHeight="1">
      <c r="B172" s="135"/>
      <c r="C172" s="137"/>
      <c r="D172" s="135"/>
      <c r="E172" s="136"/>
      <c r="F172" s="136"/>
      <c r="G172" s="136"/>
      <c r="H172" s="136"/>
      <c r="I172" s="137"/>
      <c r="J172" s="132"/>
      <c r="K172" s="133" t="s">
        <v>17</v>
      </c>
      <c r="L172" s="216"/>
      <c r="M172" s="134"/>
      <c r="N172" s="134"/>
      <c r="O172" s="134"/>
      <c r="P172" s="134"/>
      <c r="Q172" s="134"/>
    </row>
    <row r="173" spans="2:28" ht="18.75" customHeight="1">
      <c r="B173" s="138"/>
      <c r="C173" s="140"/>
      <c r="D173" s="138" t="s">
        <v>97</v>
      </c>
      <c r="E173" s="139"/>
      <c r="F173" s="139"/>
      <c r="G173" s="139"/>
      <c r="H173" s="139"/>
      <c r="I173" s="140"/>
      <c r="J173" s="141"/>
      <c r="K173" s="133" t="s">
        <v>16</v>
      </c>
      <c r="L173" s="217"/>
      <c r="M173" s="142" t="s">
        <v>98</v>
      </c>
      <c r="N173" s="143"/>
      <c r="O173" s="143"/>
      <c r="P173" s="143"/>
      <c r="Q173" s="144"/>
    </row>
    <row r="174" spans="2:28" ht="14.25" customHeight="1">
      <c r="B174" s="145"/>
      <c r="C174" s="147"/>
      <c r="D174" s="145"/>
      <c r="E174" s="146"/>
      <c r="F174" s="146"/>
      <c r="G174" s="146"/>
      <c r="H174" s="146"/>
      <c r="I174" s="147"/>
      <c r="J174" s="141"/>
      <c r="K174" s="133" t="s">
        <v>17</v>
      </c>
      <c r="L174" s="216"/>
      <c r="M174" s="148"/>
      <c r="N174" s="149"/>
      <c r="O174" s="149"/>
      <c r="P174" s="149"/>
      <c r="Q174" s="150"/>
    </row>
    <row r="175" spans="2:28" ht="15">
      <c r="B175" s="138"/>
      <c r="C175" s="140"/>
      <c r="D175" s="138" t="s">
        <v>97</v>
      </c>
      <c r="E175" s="139"/>
      <c r="F175" s="139"/>
      <c r="G175" s="139"/>
      <c r="H175" s="139"/>
      <c r="I175" s="140"/>
      <c r="J175" s="141"/>
      <c r="K175" s="133" t="s">
        <v>16</v>
      </c>
      <c r="L175" s="216"/>
      <c r="M175" s="148"/>
      <c r="N175" s="149"/>
      <c r="O175" s="149"/>
      <c r="P175" s="149"/>
      <c r="Q175" s="150"/>
    </row>
    <row r="176" spans="2:28" ht="15">
      <c r="B176" s="145"/>
      <c r="C176" s="147"/>
      <c r="D176" s="145"/>
      <c r="E176" s="146"/>
      <c r="F176" s="146"/>
      <c r="G176" s="146"/>
      <c r="H176" s="146"/>
      <c r="I176" s="147"/>
      <c r="J176" s="141"/>
      <c r="K176" s="133" t="s">
        <v>17</v>
      </c>
      <c r="L176" s="216"/>
      <c r="M176" s="148"/>
      <c r="N176" s="149"/>
      <c r="O176" s="149"/>
      <c r="P176" s="149"/>
      <c r="Q176" s="150"/>
    </row>
    <row r="177" spans="2:28" ht="15" customHeight="1">
      <c r="B177" s="129" t="s">
        <v>127</v>
      </c>
      <c r="C177" s="130"/>
      <c r="D177" s="130"/>
      <c r="E177" s="130"/>
      <c r="F177" s="130"/>
      <c r="G177" s="130"/>
      <c r="H177" s="130"/>
      <c r="I177" s="130"/>
      <c r="J177" s="130"/>
      <c r="K177" s="130"/>
      <c r="L177" s="131"/>
      <c r="M177" s="148"/>
      <c r="N177" s="149"/>
      <c r="O177" s="149"/>
      <c r="P177" s="149"/>
      <c r="Q177" s="150"/>
    </row>
    <row r="178" spans="2:28" ht="55.15" customHeight="1">
      <c r="B178" s="135"/>
      <c r="C178" s="136"/>
      <c r="D178" s="136"/>
      <c r="E178" s="136"/>
      <c r="F178" s="136"/>
      <c r="G178" s="136"/>
      <c r="H178" s="136"/>
      <c r="I178" s="136"/>
      <c r="J178" s="136"/>
      <c r="K178" s="136"/>
      <c r="L178" s="137"/>
      <c r="M178" s="151"/>
      <c r="N178" s="152"/>
      <c r="O178" s="152"/>
      <c r="P178" s="152"/>
      <c r="Q178" s="153"/>
    </row>
    <row r="180" spans="2:28" ht="15">
      <c r="B180" s="49"/>
      <c r="C180" s="49"/>
      <c r="D180" s="50" t="s">
        <v>274</v>
      </c>
      <c r="E180" s="51"/>
      <c r="F180" s="51"/>
      <c r="G180" s="51"/>
      <c r="H180" s="51"/>
      <c r="I180" s="51"/>
      <c r="J180" s="51"/>
      <c r="K180" s="51"/>
      <c r="L180" s="51"/>
      <c r="M180" s="52"/>
      <c r="N180" s="53" t="s">
        <v>275</v>
      </c>
      <c r="O180" s="53"/>
      <c r="P180" s="54"/>
      <c r="Q180" s="55"/>
      <c r="R180" s="155"/>
    </row>
    <row r="181" spans="2:28" ht="15">
      <c r="B181" s="49"/>
      <c r="C181" s="49"/>
      <c r="D181" s="56"/>
      <c r="E181" s="57"/>
      <c r="F181" s="57"/>
      <c r="G181" s="57"/>
      <c r="H181" s="57"/>
      <c r="I181" s="57"/>
      <c r="J181" s="57"/>
      <c r="K181" s="57"/>
      <c r="L181" s="57"/>
      <c r="M181" s="58"/>
      <c r="N181" s="53" t="s">
        <v>276</v>
      </c>
      <c r="O181" s="53"/>
      <c r="P181" s="59"/>
      <c r="Q181" s="60"/>
      <c r="R181" s="155"/>
    </row>
    <row r="182" spans="2:28" ht="15">
      <c r="B182" s="49"/>
      <c r="C182" s="49"/>
      <c r="D182" s="50" t="s">
        <v>277</v>
      </c>
      <c r="E182" s="51"/>
      <c r="F182" s="51"/>
      <c r="G182" s="51"/>
      <c r="H182" s="51"/>
      <c r="I182" s="51"/>
      <c r="J182" s="51"/>
      <c r="K182" s="51"/>
      <c r="L182" s="51"/>
      <c r="M182" s="52"/>
      <c r="N182" s="53" t="s">
        <v>278</v>
      </c>
      <c r="O182" s="53"/>
      <c r="P182" s="59"/>
      <c r="Q182" s="60"/>
      <c r="R182" s="155"/>
    </row>
    <row r="183" spans="2:28" ht="15">
      <c r="B183" s="49"/>
      <c r="C183" s="49"/>
      <c r="D183" s="56"/>
      <c r="E183" s="57"/>
      <c r="F183" s="57"/>
      <c r="G183" s="57"/>
      <c r="H183" s="57"/>
      <c r="I183" s="57"/>
      <c r="J183" s="57"/>
      <c r="K183" s="57"/>
      <c r="L183" s="57"/>
      <c r="M183" s="58"/>
      <c r="N183" s="53" t="s">
        <v>279</v>
      </c>
      <c r="O183" s="53"/>
      <c r="P183" s="61"/>
      <c r="Q183" s="62"/>
      <c r="R183" s="155"/>
    </row>
    <row r="184" spans="2:28" ht="24.6" customHeight="1">
      <c r="C184" s="63"/>
      <c r="D184" s="63"/>
      <c r="E184" s="63"/>
      <c r="F184" s="63"/>
      <c r="G184" s="63"/>
      <c r="H184" s="63"/>
      <c r="I184" s="63"/>
      <c r="J184" s="63"/>
      <c r="K184" s="63"/>
      <c r="L184" s="63"/>
      <c r="M184" s="63"/>
      <c r="N184" s="63"/>
      <c r="O184" s="63"/>
      <c r="P184" s="63"/>
      <c r="Q184" s="63"/>
      <c r="R184" s="155"/>
    </row>
    <row r="185" spans="2:28" ht="31.5" customHeight="1">
      <c r="B185" s="64" t="s">
        <v>73</v>
      </c>
      <c r="C185" s="64" t="s">
        <v>74</v>
      </c>
      <c r="D185" s="65" t="s">
        <v>75</v>
      </c>
      <c r="E185" s="66"/>
      <c r="F185" s="66"/>
      <c r="G185" s="66"/>
      <c r="H185" s="66"/>
      <c r="I185" s="66"/>
      <c r="J185" s="66"/>
      <c r="K185" s="66"/>
      <c r="L185" s="66"/>
      <c r="M185" s="66"/>
      <c r="N185" s="66"/>
      <c r="O185" s="66"/>
      <c r="P185" s="66"/>
      <c r="Q185" s="67"/>
      <c r="R185" s="155"/>
    </row>
    <row r="186" spans="2:28" ht="36" customHeight="1">
      <c r="B186" s="64" t="s">
        <v>76</v>
      </c>
      <c r="C186" s="64" t="s">
        <v>77</v>
      </c>
      <c r="D186" s="68" t="s">
        <v>100</v>
      </c>
      <c r="E186" s="68"/>
      <c r="F186" s="68"/>
      <c r="G186" s="68"/>
      <c r="H186" s="68"/>
      <c r="I186" s="68"/>
      <c r="J186" s="68"/>
      <c r="K186" s="68"/>
      <c r="L186" s="68"/>
      <c r="M186" s="68"/>
      <c r="N186" s="68"/>
      <c r="O186" s="68"/>
      <c r="P186" s="68"/>
      <c r="Q186" s="68"/>
    </row>
    <row r="187" spans="2:28" ht="36" customHeight="1">
      <c r="B187" s="69" t="s">
        <v>79</v>
      </c>
      <c r="C187" s="70"/>
      <c r="D187" s="71"/>
      <c r="E187" s="71"/>
      <c r="F187" s="71"/>
      <c r="G187" s="71"/>
      <c r="H187" s="71"/>
      <c r="I187" s="72"/>
      <c r="J187" s="129" t="s">
        <v>80</v>
      </c>
      <c r="K187" s="130"/>
      <c r="L187" s="131"/>
      <c r="M187" s="76" t="s">
        <v>0</v>
      </c>
      <c r="N187" s="77"/>
      <c r="O187" s="77"/>
      <c r="P187" s="77"/>
      <c r="Q187" s="78"/>
      <c r="R187" s="156"/>
      <c r="T187" s="157"/>
      <c r="U187" s="157"/>
      <c r="V187" s="157"/>
      <c r="W187" s="157"/>
      <c r="X187" s="157"/>
    </row>
    <row r="188" spans="2:28" ht="36" customHeight="1">
      <c r="B188" s="69" t="s">
        <v>81</v>
      </c>
      <c r="C188" s="70"/>
      <c r="D188" s="71"/>
      <c r="E188" s="71"/>
      <c r="F188" s="71"/>
      <c r="G188" s="71"/>
      <c r="H188" s="71"/>
      <c r="I188" s="72"/>
      <c r="J188" s="224"/>
      <c r="K188" s="225"/>
      <c r="L188" s="226"/>
      <c r="M188" s="82" t="s">
        <v>1</v>
      </c>
      <c r="N188" s="83" t="s">
        <v>2</v>
      </c>
      <c r="O188" s="83"/>
      <c r="P188" s="83"/>
      <c r="Q188" s="82" t="s">
        <v>3</v>
      </c>
      <c r="R188" s="156"/>
      <c r="T188" s="158"/>
      <c r="U188" s="158"/>
      <c r="V188" s="158"/>
      <c r="W188" s="158"/>
      <c r="X188" s="158"/>
    </row>
    <row r="189" spans="2:28" ht="15">
      <c r="B189" s="84" t="s">
        <v>82</v>
      </c>
      <c r="C189" s="85"/>
      <c r="D189" s="86"/>
      <c r="E189" s="86"/>
      <c r="F189" s="86"/>
      <c r="G189" s="86"/>
      <c r="H189" s="86"/>
      <c r="I189" s="87"/>
      <c r="J189" s="224"/>
      <c r="K189" s="225"/>
      <c r="L189" s="226"/>
      <c r="M189" s="282">
        <v>411</v>
      </c>
      <c r="N189" s="246" t="s">
        <v>128</v>
      </c>
      <c r="O189" s="247"/>
      <c r="P189" s="248"/>
      <c r="Q189" s="27">
        <v>16800000</v>
      </c>
      <c r="R189" s="156"/>
      <c r="T189" s="159"/>
      <c r="U189" s="160"/>
      <c r="V189" s="160"/>
      <c r="W189" s="160"/>
      <c r="X189" s="159"/>
      <c r="Z189" s="92"/>
      <c r="AA189" s="92"/>
    </row>
    <row r="190" spans="2:28" ht="15">
      <c r="B190" s="93" t="s">
        <v>84</v>
      </c>
      <c r="C190" s="94"/>
      <c r="D190" s="86"/>
      <c r="E190" s="86"/>
      <c r="F190" s="86"/>
      <c r="G190" s="86"/>
      <c r="H190" s="86"/>
      <c r="I190" s="87"/>
      <c r="J190" s="224"/>
      <c r="K190" s="225"/>
      <c r="L190" s="226"/>
      <c r="M190" s="283">
        <v>627</v>
      </c>
      <c r="N190" s="254" t="s">
        <v>129</v>
      </c>
      <c r="O190" s="254"/>
      <c r="P190" s="254"/>
      <c r="Q190" s="28">
        <v>15000000</v>
      </c>
      <c r="R190" s="156"/>
      <c r="T190" s="161"/>
      <c r="U190" s="162"/>
      <c r="V190" s="162"/>
      <c r="W190" s="162"/>
      <c r="X190" s="163"/>
      <c r="Z190" s="95"/>
      <c r="AA190" s="96"/>
      <c r="AB190" s="97"/>
    </row>
    <row r="191" spans="2:28" ht="15">
      <c r="B191" s="98" t="s">
        <v>253</v>
      </c>
      <c r="C191" s="99"/>
      <c r="D191" s="71"/>
      <c r="E191" s="71"/>
      <c r="F191" s="71"/>
      <c r="G191" s="71"/>
      <c r="H191" s="71"/>
      <c r="I191" s="72"/>
      <c r="J191" s="224"/>
      <c r="K191" s="225"/>
      <c r="L191" s="226"/>
      <c r="M191" s="283">
        <v>886</v>
      </c>
      <c r="N191" s="254" t="s">
        <v>130</v>
      </c>
      <c r="O191" s="254"/>
      <c r="P191" s="254"/>
      <c r="Q191" s="28">
        <v>16800000</v>
      </c>
      <c r="R191" s="156"/>
      <c r="T191" s="161"/>
      <c r="U191" s="162"/>
      <c r="V191" s="162"/>
      <c r="W191" s="162"/>
      <c r="X191" s="163"/>
      <c r="Z191" s="95"/>
      <c r="AA191" s="96"/>
      <c r="AB191" s="97"/>
    </row>
    <row r="192" spans="2:28" ht="15">
      <c r="B192" s="265"/>
      <c r="C192" s="266"/>
      <c r="D192" s="267"/>
      <c r="E192" s="267"/>
      <c r="F192" s="267"/>
      <c r="G192" s="267"/>
      <c r="H192" s="268"/>
      <c r="I192" s="269"/>
      <c r="J192" s="224"/>
      <c r="K192" s="225"/>
      <c r="L192" s="226"/>
      <c r="M192" s="282">
        <v>2369</v>
      </c>
      <c r="N192" s="255" t="s">
        <v>131</v>
      </c>
      <c r="O192" s="256"/>
      <c r="P192" s="257"/>
      <c r="Q192" s="29">
        <v>8000000</v>
      </c>
      <c r="R192" s="156"/>
      <c r="T192" s="161"/>
      <c r="U192" s="165"/>
      <c r="V192" s="165"/>
      <c r="W192" s="165"/>
      <c r="X192" s="163"/>
      <c r="Z192" s="95"/>
      <c r="AA192" s="96"/>
      <c r="AB192" s="97"/>
    </row>
    <row r="193" spans="2:28" ht="28.5" customHeight="1">
      <c r="B193" s="100" t="s">
        <v>85</v>
      </c>
      <c r="C193" s="101"/>
      <c r="D193" s="102"/>
      <c r="E193" s="102"/>
      <c r="F193" s="102"/>
      <c r="G193" s="102"/>
      <c r="H193" s="102"/>
      <c r="I193" s="103"/>
      <c r="J193" s="135"/>
      <c r="K193" s="136"/>
      <c r="L193" s="137"/>
      <c r="M193" s="282">
        <v>2895</v>
      </c>
      <c r="N193" s="255" t="s">
        <v>132</v>
      </c>
      <c r="O193" s="256"/>
      <c r="P193" s="257"/>
      <c r="Q193" s="26">
        <v>5040000</v>
      </c>
      <c r="R193" s="156"/>
      <c r="T193" s="164"/>
      <c r="U193" s="162"/>
      <c r="V193" s="162"/>
      <c r="W193" s="165"/>
      <c r="X193" s="163"/>
      <c r="Y193" s="111"/>
      <c r="Z193" s="95"/>
      <c r="AA193" s="96"/>
      <c r="AB193" s="97"/>
    </row>
    <row r="194" spans="2:28" ht="28.5" customHeight="1">
      <c r="B194" s="166" t="s">
        <v>19</v>
      </c>
      <c r="C194" s="141" t="s">
        <v>25</v>
      </c>
      <c r="D194" s="132" t="s">
        <v>282</v>
      </c>
      <c r="E194" s="132" t="s">
        <v>4</v>
      </c>
      <c r="F194" s="132" t="s">
        <v>27</v>
      </c>
      <c r="G194" s="167" t="s">
        <v>283</v>
      </c>
      <c r="H194" s="237" t="s">
        <v>86</v>
      </c>
      <c r="I194" s="168" t="s">
        <v>87</v>
      </c>
      <c r="J194" s="169"/>
      <c r="K194" s="169"/>
      <c r="L194" s="170"/>
      <c r="M194" s="132" t="s">
        <v>5</v>
      </c>
      <c r="N194" s="132"/>
      <c r="O194" s="171" t="s">
        <v>6</v>
      </c>
      <c r="P194" s="171"/>
      <c r="Q194" s="171"/>
      <c r="T194" s="172"/>
      <c r="U194" s="173"/>
      <c r="V194" s="173"/>
      <c r="X194" s="163"/>
      <c r="Z194" s="95"/>
      <c r="AA194" s="96"/>
      <c r="AB194" s="97"/>
    </row>
    <row r="195" spans="2:28" ht="33.75" customHeight="1">
      <c r="B195" s="174"/>
      <c r="C195" s="141"/>
      <c r="D195" s="132"/>
      <c r="E195" s="132"/>
      <c r="F195" s="132"/>
      <c r="G195" s="132"/>
      <c r="H195" s="237"/>
      <c r="I195" s="175"/>
      <c r="J195" s="176"/>
      <c r="K195" s="176"/>
      <c r="L195" s="177"/>
      <c r="M195" s="132"/>
      <c r="N195" s="132"/>
      <c r="O195" s="132" t="s">
        <v>7</v>
      </c>
      <c r="P195" s="132" t="s">
        <v>8</v>
      </c>
      <c r="Q195" s="141" t="s">
        <v>9</v>
      </c>
      <c r="T195" s="111"/>
      <c r="U195" s="173"/>
      <c r="V195" s="173"/>
      <c r="X195" s="96"/>
      <c r="Z195" s="95"/>
      <c r="AA195" s="96"/>
      <c r="AB195" s="97"/>
    </row>
    <row r="196" spans="2:28" ht="39.75" customHeight="1">
      <c r="B196" s="178"/>
      <c r="C196" s="141"/>
      <c r="D196" s="132"/>
      <c r="E196" s="132"/>
      <c r="F196" s="132"/>
      <c r="G196" s="132"/>
      <c r="H196" s="237"/>
      <c r="I196" s="238" t="s">
        <v>10</v>
      </c>
      <c r="J196" s="179" t="s">
        <v>11</v>
      </c>
      <c r="K196" s="179" t="s">
        <v>12</v>
      </c>
      <c r="L196" s="180" t="s">
        <v>13</v>
      </c>
      <c r="M196" s="114" t="s">
        <v>14</v>
      </c>
      <c r="N196" s="181" t="s">
        <v>15</v>
      </c>
      <c r="O196" s="132"/>
      <c r="P196" s="132"/>
      <c r="Q196" s="141"/>
      <c r="T196" s="111"/>
      <c r="U196" s="173"/>
      <c r="V196" s="173"/>
      <c r="X196" s="96"/>
      <c r="Z196" s="95"/>
      <c r="AA196" s="96"/>
      <c r="AB196" s="97"/>
    </row>
    <row r="197" spans="2:28" ht="33" customHeight="1">
      <c r="B197" s="239" t="s">
        <v>292</v>
      </c>
      <c r="C197" s="113" t="s">
        <v>45</v>
      </c>
      <c r="D197" s="114" t="s">
        <v>88</v>
      </c>
      <c r="E197" s="182" t="s">
        <v>46</v>
      </c>
      <c r="F197" s="285">
        <v>0.98</v>
      </c>
      <c r="G197" s="114" t="s">
        <v>88</v>
      </c>
      <c r="H197" s="240">
        <v>62000000</v>
      </c>
      <c r="I197" s="240">
        <f t="shared" ref="I197:I202" si="3">+H197</f>
        <v>62000000</v>
      </c>
      <c r="J197" s="241">
        <v>0</v>
      </c>
      <c r="K197" s="240">
        <v>0</v>
      </c>
      <c r="L197" s="241">
        <v>0</v>
      </c>
      <c r="M197" s="116">
        <v>45292</v>
      </c>
      <c r="N197" s="116">
        <v>45657</v>
      </c>
      <c r="O197" s="187">
        <f>+F198/F197</f>
        <v>1</v>
      </c>
      <c r="P197" s="187">
        <f>+H198/H197</f>
        <v>0.99419354838709673</v>
      </c>
      <c r="Q197" s="117">
        <f>+(O197*O197)/P197</f>
        <v>1.0058403634003894</v>
      </c>
      <c r="T197" s="111"/>
      <c r="U197" s="173"/>
      <c r="V197" s="173"/>
      <c r="X197" s="188"/>
      <c r="Z197" s="95"/>
      <c r="AA197" s="96"/>
      <c r="AB197" s="97"/>
    </row>
    <row r="198" spans="2:28" ht="37.5" customHeight="1">
      <c r="B198" s="239"/>
      <c r="C198" s="113"/>
      <c r="D198" s="114" t="s">
        <v>17</v>
      </c>
      <c r="E198" s="40"/>
      <c r="F198" s="285">
        <v>0.98</v>
      </c>
      <c r="G198" s="114" t="s">
        <v>89</v>
      </c>
      <c r="H198" s="240">
        <f>+Q189+Q190+Q191+Q192+Q193</f>
        <v>61640000</v>
      </c>
      <c r="I198" s="240">
        <f t="shared" si="3"/>
        <v>61640000</v>
      </c>
      <c r="J198" s="241">
        <v>0</v>
      </c>
      <c r="K198" s="240">
        <v>0</v>
      </c>
      <c r="L198" s="241">
        <v>0</v>
      </c>
      <c r="M198" s="116">
        <v>45292</v>
      </c>
      <c r="N198" s="116">
        <v>45657</v>
      </c>
      <c r="O198" s="187"/>
      <c r="P198" s="187"/>
      <c r="Q198" s="117"/>
      <c r="T198" s="111"/>
      <c r="U198" s="189"/>
      <c r="V198" s="189"/>
      <c r="X198" s="188"/>
      <c r="Z198" s="95"/>
      <c r="AA198" s="96"/>
      <c r="AB198" s="97"/>
    </row>
    <row r="199" spans="2:28" ht="27" customHeight="1">
      <c r="B199" s="239"/>
      <c r="C199" s="122" t="s">
        <v>47</v>
      </c>
      <c r="D199" s="114" t="s">
        <v>16</v>
      </c>
      <c r="E199" s="182" t="s">
        <v>40</v>
      </c>
      <c r="F199" s="183">
        <v>62</v>
      </c>
      <c r="G199" s="114" t="s">
        <v>16</v>
      </c>
      <c r="H199" s="240">
        <v>0</v>
      </c>
      <c r="I199" s="240">
        <f t="shared" si="3"/>
        <v>0</v>
      </c>
      <c r="J199" s="241">
        <v>0</v>
      </c>
      <c r="K199" s="240">
        <v>0</v>
      </c>
      <c r="L199" s="241">
        <v>0</v>
      </c>
      <c r="M199" s="116">
        <v>45292</v>
      </c>
      <c r="N199" s="116">
        <v>45657</v>
      </c>
      <c r="O199" s="190"/>
      <c r="P199" s="190"/>
      <c r="Q199" s="120"/>
      <c r="X199" s="121"/>
      <c r="Z199" s="95"/>
      <c r="AA199" s="96"/>
      <c r="AB199" s="97"/>
    </row>
    <row r="200" spans="2:28" ht="27" customHeight="1">
      <c r="B200" s="239"/>
      <c r="C200" s="122"/>
      <c r="D200" s="114" t="s">
        <v>17</v>
      </c>
      <c r="E200" s="191"/>
      <c r="F200" s="192">
        <v>0</v>
      </c>
      <c r="G200" s="114" t="s">
        <v>89</v>
      </c>
      <c r="H200" s="240"/>
      <c r="I200" s="240">
        <f t="shared" si="3"/>
        <v>0</v>
      </c>
      <c r="J200" s="241">
        <v>0</v>
      </c>
      <c r="K200" s="240">
        <v>0</v>
      </c>
      <c r="L200" s="241">
        <v>0</v>
      </c>
      <c r="M200" s="116">
        <v>45292</v>
      </c>
      <c r="N200" s="116">
        <v>45657</v>
      </c>
      <c r="O200" s="196"/>
      <c r="P200" s="196"/>
      <c r="Q200" s="123"/>
      <c r="X200" s="121"/>
      <c r="Z200" s="95"/>
      <c r="AA200" s="96"/>
      <c r="AB200" s="97"/>
    </row>
    <row r="201" spans="2:28" ht="15">
      <c r="B201" s="49"/>
      <c r="C201" s="204" t="s">
        <v>90</v>
      </c>
      <c r="D201" s="114" t="s">
        <v>16</v>
      </c>
      <c r="E201" s="182"/>
      <c r="F201" s="199"/>
      <c r="G201" s="114" t="s">
        <v>16</v>
      </c>
      <c r="H201" s="279">
        <f>+H197</f>
        <v>62000000</v>
      </c>
      <c r="I201" s="240">
        <f t="shared" si="3"/>
        <v>62000000</v>
      </c>
      <c r="J201" s="115"/>
      <c r="K201" s="115"/>
      <c r="L201" s="115"/>
      <c r="M201" s="116">
        <v>45292</v>
      </c>
      <c r="N201" s="116">
        <v>45657</v>
      </c>
      <c r="O201" s="197"/>
      <c r="P201" s="197"/>
      <c r="Q201" s="49"/>
    </row>
    <row r="202" spans="2:28" ht="15">
      <c r="B202" s="49"/>
      <c r="C202" s="204"/>
      <c r="D202" s="114" t="s">
        <v>17</v>
      </c>
      <c r="E202" s="191"/>
      <c r="F202" s="199"/>
      <c r="G202" s="114" t="s">
        <v>89</v>
      </c>
      <c r="H202" s="240">
        <f>+H198+H200</f>
        <v>61640000</v>
      </c>
      <c r="I202" s="240">
        <f t="shared" si="3"/>
        <v>61640000</v>
      </c>
      <c r="J202" s="115"/>
      <c r="K202" s="206"/>
      <c r="L202" s="115"/>
      <c r="M202" s="116">
        <v>45292</v>
      </c>
      <c r="N202" s="116">
        <v>45657</v>
      </c>
      <c r="O202" s="197"/>
      <c r="P202" s="197"/>
      <c r="Q202" s="49"/>
    </row>
    <row r="203" spans="2:28">
      <c r="D203" s="126"/>
      <c r="H203" s="264"/>
      <c r="J203" s="95"/>
      <c r="K203" s="95"/>
      <c r="L203" s="95"/>
      <c r="M203" s="207"/>
      <c r="N203" s="207"/>
      <c r="O203" s="128"/>
      <c r="P203" s="208"/>
      <c r="Q203" s="209"/>
      <c r="R203" s="208"/>
    </row>
    <row r="204" spans="2:28" ht="15">
      <c r="B204" s="210" t="s">
        <v>91</v>
      </c>
      <c r="C204" s="210"/>
      <c r="D204" s="211" t="s">
        <v>18</v>
      </c>
      <c r="E204" s="211"/>
      <c r="F204" s="211"/>
      <c r="G204" s="211"/>
      <c r="H204" s="211"/>
      <c r="I204" s="211"/>
      <c r="J204" s="212" t="s">
        <v>92</v>
      </c>
      <c r="K204" s="211" t="s">
        <v>93</v>
      </c>
      <c r="L204" s="211"/>
      <c r="M204" s="213" t="s">
        <v>94</v>
      </c>
      <c r="N204" s="214"/>
      <c r="O204" s="214"/>
      <c r="P204" s="214"/>
      <c r="Q204" s="214"/>
    </row>
    <row r="205" spans="2:28" ht="26.25" customHeight="1">
      <c r="B205" s="129" t="s">
        <v>133</v>
      </c>
      <c r="C205" s="131"/>
      <c r="D205" s="129" t="s">
        <v>286</v>
      </c>
      <c r="E205" s="130"/>
      <c r="F205" s="130"/>
      <c r="G205" s="130"/>
      <c r="H205" s="130"/>
      <c r="I205" s="131"/>
      <c r="J205" s="132"/>
      <c r="K205" s="133" t="s">
        <v>16</v>
      </c>
      <c r="L205" s="245"/>
      <c r="M205" s="134" t="s">
        <v>96</v>
      </c>
      <c r="N205" s="134"/>
      <c r="O205" s="134"/>
      <c r="P205" s="134"/>
      <c r="Q205" s="134"/>
    </row>
    <row r="206" spans="2:28" ht="18" customHeight="1">
      <c r="B206" s="135"/>
      <c r="C206" s="137"/>
      <c r="D206" s="135"/>
      <c r="E206" s="136"/>
      <c r="F206" s="136"/>
      <c r="G206" s="136"/>
      <c r="H206" s="136"/>
      <c r="I206" s="137"/>
      <c r="J206" s="132"/>
      <c r="K206" s="133" t="s">
        <v>17</v>
      </c>
      <c r="L206" s="216"/>
      <c r="M206" s="134"/>
      <c r="N206" s="134"/>
      <c r="O206" s="134"/>
      <c r="P206" s="134"/>
      <c r="Q206" s="134"/>
    </row>
    <row r="207" spans="2:28" ht="18.75" customHeight="1">
      <c r="B207" s="138"/>
      <c r="C207" s="140"/>
      <c r="D207" s="138" t="s">
        <v>97</v>
      </c>
      <c r="E207" s="139"/>
      <c r="F207" s="139"/>
      <c r="G207" s="139"/>
      <c r="H207" s="139"/>
      <c r="I207" s="140"/>
      <c r="J207" s="141"/>
      <c r="K207" s="133" t="s">
        <v>16</v>
      </c>
      <c r="L207" s="217"/>
      <c r="M207" s="142" t="s">
        <v>98</v>
      </c>
      <c r="N207" s="143"/>
      <c r="O207" s="143"/>
      <c r="P207" s="143"/>
      <c r="Q207" s="144"/>
    </row>
    <row r="208" spans="2:28" ht="14.25" customHeight="1">
      <c r="B208" s="145"/>
      <c r="C208" s="147"/>
      <c r="D208" s="145"/>
      <c r="E208" s="146"/>
      <c r="F208" s="146"/>
      <c r="G208" s="146"/>
      <c r="H208" s="146"/>
      <c r="I208" s="147"/>
      <c r="J208" s="141"/>
      <c r="K208" s="133" t="s">
        <v>17</v>
      </c>
      <c r="L208" s="216"/>
      <c r="M208" s="148"/>
      <c r="N208" s="149"/>
      <c r="O208" s="149"/>
      <c r="P208" s="149"/>
      <c r="Q208" s="150"/>
    </row>
    <row r="209" spans="2:28" ht="15">
      <c r="B209" s="138"/>
      <c r="C209" s="140"/>
      <c r="D209" s="138" t="s">
        <v>97</v>
      </c>
      <c r="E209" s="139"/>
      <c r="F209" s="139"/>
      <c r="G209" s="139"/>
      <c r="H209" s="139"/>
      <c r="I209" s="140"/>
      <c r="J209" s="141"/>
      <c r="K209" s="133" t="s">
        <v>16</v>
      </c>
      <c r="L209" s="216"/>
      <c r="M209" s="148"/>
      <c r="N209" s="149"/>
      <c r="O209" s="149"/>
      <c r="P209" s="149"/>
      <c r="Q209" s="150"/>
    </row>
    <row r="210" spans="2:28" ht="15">
      <c r="B210" s="145"/>
      <c r="C210" s="147"/>
      <c r="D210" s="145"/>
      <c r="E210" s="146"/>
      <c r="F210" s="146"/>
      <c r="G210" s="146"/>
      <c r="H210" s="146"/>
      <c r="I210" s="147"/>
      <c r="J210" s="141"/>
      <c r="K210" s="133" t="s">
        <v>17</v>
      </c>
      <c r="L210" s="216"/>
      <c r="M210" s="148"/>
      <c r="N210" s="149"/>
      <c r="O210" s="149"/>
      <c r="P210" s="149"/>
      <c r="Q210" s="150"/>
    </row>
    <row r="211" spans="2:28" ht="15" customHeight="1">
      <c r="B211" s="129" t="s">
        <v>134</v>
      </c>
      <c r="C211" s="130"/>
      <c r="D211" s="130"/>
      <c r="E211" s="130"/>
      <c r="F211" s="130"/>
      <c r="G211" s="130"/>
      <c r="H211" s="130"/>
      <c r="I211" s="130"/>
      <c r="J211" s="130"/>
      <c r="K211" s="130"/>
      <c r="L211" s="131"/>
      <c r="M211" s="148"/>
      <c r="N211" s="149"/>
      <c r="O211" s="149"/>
      <c r="P211" s="149"/>
      <c r="Q211" s="150"/>
    </row>
    <row r="212" spans="2:28" ht="43.9" customHeight="1">
      <c r="B212" s="135"/>
      <c r="C212" s="136"/>
      <c r="D212" s="136"/>
      <c r="E212" s="136"/>
      <c r="F212" s="136"/>
      <c r="G212" s="136"/>
      <c r="H212" s="136"/>
      <c r="I212" s="136"/>
      <c r="J212" s="136"/>
      <c r="K212" s="136"/>
      <c r="L212" s="137"/>
      <c r="M212" s="151"/>
      <c r="N212" s="152"/>
      <c r="O212" s="152"/>
      <c r="P212" s="152"/>
      <c r="Q212" s="153"/>
    </row>
    <row r="214" spans="2:28" ht="15">
      <c r="B214" s="49"/>
      <c r="C214" s="49"/>
      <c r="D214" s="50" t="s">
        <v>274</v>
      </c>
      <c r="E214" s="51"/>
      <c r="F214" s="51"/>
      <c r="G214" s="51"/>
      <c r="H214" s="51"/>
      <c r="I214" s="51"/>
      <c r="J214" s="51"/>
      <c r="K214" s="51"/>
      <c r="L214" s="51"/>
      <c r="M214" s="52"/>
      <c r="N214" s="53" t="s">
        <v>275</v>
      </c>
      <c r="O214" s="53"/>
      <c r="P214" s="54"/>
      <c r="Q214" s="55"/>
      <c r="R214" s="155"/>
    </row>
    <row r="215" spans="2:28" ht="15">
      <c r="B215" s="49"/>
      <c r="C215" s="49"/>
      <c r="D215" s="56"/>
      <c r="E215" s="57"/>
      <c r="F215" s="57"/>
      <c r="G215" s="57"/>
      <c r="H215" s="57"/>
      <c r="I215" s="57"/>
      <c r="J215" s="57"/>
      <c r="K215" s="57"/>
      <c r="L215" s="57"/>
      <c r="M215" s="58"/>
      <c r="N215" s="53" t="s">
        <v>276</v>
      </c>
      <c r="O215" s="53"/>
      <c r="P215" s="59"/>
      <c r="Q215" s="60"/>
      <c r="R215" s="155"/>
    </row>
    <row r="216" spans="2:28" ht="15">
      <c r="B216" s="49"/>
      <c r="C216" s="49"/>
      <c r="D216" s="50" t="s">
        <v>277</v>
      </c>
      <c r="E216" s="51"/>
      <c r="F216" s="51"/>
      <c r="G216" s="51"/>
      <c r="H216" s="51"/>
      <c r="I216" s="51"/>
      <c r="J216" s="51"/>
      <c r="K216" s="51"/>
      <c r="L216" s="51"/>
      <c r="M216" s="52"/>
      <c r="N216" s="53" t="s">
        <v>278</v>
      </c>
      <c r="O216" s="53"/>
      <c r="P216" s="59"/>
      <c r="Q216" s="60"/>
      <c r="R216" s="155"/>
    </row>
    <row r="217" spans="2:28" ht="15">
      <c r="B217" s="49"/>
      <c r="C217" s="49"/>
      <c r="D217" s="56"/>
      <c r="E217" s="57"/>
      <c r="F217" s="57"/>
      <c r="G217" s="57"/>
      <c r="H217" s="57"/>
      <c r="I217" s="57"/>
      <c r="J217" s="57"/>
      <c r="K217" s="57"/>
      <c r="L217" s="57"/>
      <c r="M217" s="58"/>
      <c r="N217" s="53" t="s">
        <v>279</v>
      </c>
      <c r="O217" s="53"/>
      <c r="P217" s="61"/>
      <c r="Q217" s="62"/>
      <c r="R217" s="155"/>
    </row>
    <row r="218" spans="2:28" ht="24.6" customHeight="1">
      <c r="C218" s="63"/>
      <c r="D218" s="63"/>
      <c r="E218" s="63"/>
      <c r="F218" s="63"/>
      <c r="G218" s="63"/>
      <c r="H218" s="63"/>
      <c r="I218" s="63"/>
      <c r="J218" s="63"/>
      <c r="K218" s="63"/>
      <c r="L218" s="63"/>
      <c r="M218" s="63"/>
      <c r="N218" s="63"/>
      <c r="O218" s="63"/>
      <c r="P218" s="63"/>
      <c r="Q218" s="63"/>
      <c r="R218" s="155"/>
    </row>
    <row r="219" spans="2:28" ht="31.5" customHeight="1">
      <c r="B219" s="64" t="s">
        <v>73</v>
      </c>
      <c r="C219" s="64" t="s">
        <v>74</v>
      </c>
      <c r="D219" s="65" t="s">
        <v>75</v>
      </c>
      <c r="E219" s="66"/>
      <c r="F219" s="66"/>
      <c r="G219" s="66"/>
      <c r="H219" s="66"/>
      <c r="I219" s="66"/>
      <c r="J219" s="66"/>
      <c r="K219" s="66"/>
      <c r="L219" s="66"/>
      <c r="M219" s="66"/>
      <c r="N219" s="66"/>
      <c r="O219" s="66"/>
      <c r="P219" s="66"/>
      <c r="Q219" s="67"/>
      <c r="R219" s="155"/>
    </row>
    <row r="220" spans="2:28" ht="36" customHeight="1">
      <c r="B220" s="64" t="s">
        <v>76</v>
      </c>
      <c r="C220" s="64" t="s">
        <v>77</v>
      </c>
      <c r="D220" s="68" t="s">
        <v>100</v>
      </c>
      <c r="E220" s="68"/>
      <c r="F220" s="68"/>
      <c r="G220" s="68"/>
      <c r="H220" s="68"/>
      <c r="I220" s="68"/>
      <c r="J220" s="68"/>
      <c r="K220" s="68"/>
      <c r="L220" s="68"/>
      <c r="M220" s="68"/>
      <c r="N220" s="68"/>
      <c r="O220" s="68"/>
      <c r="P220" s="68"/>
      <c r="Q220" s="68"/>
    </row>
    <row r="221" spans="2:28" ht="36" customHeight="1">
      <c r="B221" s="69" t="s">
        <v>79</v>
      </c>
      <c r="C221" s="70"/>
      <c r="D221" s="71"/>
      <c r="E221" s="71"/>
      <c r="F221" s="71"/>
      <c r="G221" s="71"/>
      <c r="H221" s="71"/>
      <c r="I221" s="72"/>
      <c r="J221" s="129" t="s">
        <v>80</v>
      </c>
      <c r="K221" s="130"/>
      <c r="L221" s="131"/>
      <c r="M221" s="76" t="s">
        <v>0</v>
      </c>
      <c r="N221" s="77"/>
      <c r="O221" s="77"/>
      <c r="P221" s="77"/>
      <c r="Q221" s="78"/>
      <c r="R221" s="156"/>
      <c r="T221" s="157"/>
      <c r="U221" s="157"/>
      <c r="V221" s="157"/>
      <c r="W221" s="157"/>
      <c r="X221" s="157"/>
    </row>
    <row r="222" spans="2:28" ht="36" customHeight="1">
      <c r="B222" s="69" t="s">
        <v>81</v>
      </c>
      <c r="C222" s="70"/>
      <c r="D222" s="71"/>
      <c r="E222" s="71"/>
      <c r="F222" s="71"/>
      <c r="G222" s="71"/>
      <c r="H222" s="71"/>
      <c r="I222" s="72"/>
      <c r="J222" s="224"/>
      <c r="K222" s="225"/>
      <c r="L222" s="226"/>
      <c r="M222" s="82" t="s">
        <v>1</v>
      </c>
      <c r="N222" s="83" t="s">
        <v>2</v>
      </c>
      <c r="O222" s="83"/>
      <c r="P222" s="83"/>
      <c r="Q222" s="82" t="s">
        <v>3</v>
      </c>
      <c r="R222" s="156"/>
      <c r="T222" s="158"/>
      <c r="U222" s="158"/>
      <c r="V222" s="158"/>
      <c r="W222" s="158"/>
      <c r="X222" s="158"/>
    </row>
    <row r="223" spans="2:28" ht="54" customHeight="1">
      <c r="B223" s="84" t="s">
        <v>82</v>
      </c>
      <c r="C223" s="85"/>
      <c r="D223" s="86"/>
      <c r="E223" s="86"/>
      <c r="F223" s="86"/>
      <c r="G223" s="86"/>
      <c r="H223" s="86"/>
      <c r="I223" s="87"/>
      <c r="J223" s="224"/>
      <c r="K223" s="225"/>
      <c r="L223" s="226"/>
      <c r="M223" s="286">
        <v>3058</v>
      </c>
      <c r="N223" s="227" t="s">
        <v>135</v>
      </c>
      <c r="O223" s="228"/>
      <c r="P223" s="229"/>
      <c r="Q223" s="230">
        <v>7800000</v>
      </c>
      <c r="R223" s="156"/>
      <c r="T223" s="159"/>
      <c r="U223" s="160"/>
      <c r="V223" s="160"/>
      <c r="W223" s="160"/>
      <c r="X223" s="159"/>
      <c r="Z223" s="92"/>
      <c r="AA223" s="92"/>
    </row>
    <row r="224" spans="2:28" ht="74.25" customHeight="1">
      <c r="B224" s="93" t="s">
        <v>84</v>
      </c>
      <c r="C224" s="94"/>
      <c r="D224" s="86"/>
      <c r="E224" s="86"/>
      <c r="F224" s="86"/>
      <c r="G224" s="86"/>
      <c r="H224" s="86"/>
      <c r="I224" s="87"/>
      <c r="J224" s="224"/>
      <c r="K224" s="225"/>
      <c r="L224" s="226"/>
      <c r="M224" s="282"/>
      <c r="N224" s="246"/>
      <c r="O224" s="247"/>
      <c r="P224" s="248"/>
      <c r="Q224" s="27"/>
      <c r="R224" s="156"/>
      <c r="T224" s="161"/>
      <c r="U224" s="162"/>
      <c r="V224" s="162"/>
      <c r="W224" s="162"/>
      <c r="X224" s="163"/>
      <c r="Z224" s="95"/>
      <c r="AA224" s="96"/>
      <c r="AB224" s="97"/>
    </row>
    <row r="225" spans="2:28" ht="74.25" customHeight="1">
      <c r="B225" s="98" t="s">
        <v>253</v>
      </c>
      <c r="C225" s="99"/>
      <c r="D225" s="71"/>
      <c r="E225" s="71"/>
      <c r="F225" s="71"/>
      <c r="G225" s="71"/>
      <c r="H225" s="71"/>
      <c r="I225" s="72"/>
      <c r="J225" s="224"/>
      <c r="K225" s="225"/>
      <c r="L225" s="226"/>
      <c r="M225" s="283"/>
      <c r="N225" s="254"/>
      <c r="O225" s="254"/>
      <c r="P225" s="254"/>
      <c r="Q225" s="28"/>
      <c r="R225" s="156"/>
      <c r="T225" s="161"/>
      <c r="U225" s="162"/>
      <c r="V225" s="162"/>
      <c r="W225" s="162"/>
      <c r="X225" s="163"/>
      <c r="Z225" s="95"/>
      <c r="AA225" s="96"/>
      <c r="AB225" s="97"/>
    </row>
    <row r="226" spans="2:28" ht="28.5" customHeight="1">
      <c r="B226" s="100" t="s">
        <v>85</v>
      </c>
      <c r="C226" s="101"/>
      <c r="D226" s="102"/>
      <c r="E226" s="102"/>
      <c r="F226" s="102"/>
      <c r="G226" s="102"/>
      <c r="H226" s="102"/>
      <c r="I226" s="103"/>
      <c r="J226" s="135"/>
      <c r="K226" s="136"/>
      <c r="L226" s="137"/>
      <c r="M226" s="283"/>
      <c r="N226" s="254"/>
      <c r="O226" s="254"/>
      <c r="P226" s="254"/>
      <c r="Q226" s="28"/>
      <c r="R226" s="156"/>
      <c r="T226" s="164"/>
      <c r="U226" s="162"/>
      <c r="V226" s="162"/>
      <c r="W226" s="165"/>
      <c r="X226" s="163"/>
      <c r="Y226" s="111"/>
      <c r="Z226" s="95"/>
      <c r="AA226" s="96"/>
      <c r="AB226" s="97"/>
    </row>
    <row r="227" spans="2:28" ht="28.5" customHeight="1">
      <c r="B227" s="166" t="s">
        <v>19</v>
      </c>
      <c r="C227" s="141" t="s">
        <v>25</v>
      </c>
      <c r="D227" s="132" t="s">
        <v>282</v>
      </c>
      <c r="E227" s="132" t="s">
        <v>4</v>
      </c>
      <c r="F227" s="132" t="s">
        <v>27</v>
      </c>
      <c r="G227" s="167" t="s">
        <v>283</v>
      </c>
      <c r="H227" s="237" t="s">
        <v>86</v>
      </c>
      <c r="I227" s="168" t="s">
        <v>87</v>
      </c>
      <c r="J227" s="169"/>
      <c r="K227" s="169"/>
      <c r="L227" s="170"/>
      <c r="M227" s="132" t="s">
        <v>5</v>
      </c>
      <c r="N227" s="132"/>
      <c r="O227" s="171" t="s">
        <v>6</v>
      </c>
      <c r="P227" s="171"/>
      <c r="Q227" s="171"/>
      <c r="T227" s="172"/>
      <c r="U227" s="173"/>
      <c r="V227" s="173"/>
      <c r="X227" s="163"/>
      <c r="Z227" s="95"/>
      <c r="AA227" s="96"/>
      <c r="AB227" s="97"/>
    </row>
    <row r="228" spans="2:28" ht="33.75" customHeight="1">
      <c r="B228" s="174"/>
      <c r="C228" s="141"/>
      <c r="D228" s="132"/>
      <c r="E228" s="132"/>
      <c r="F228" s="132"/>
      <c r="G228" s="132"/>
      <c r="H228" s="237"/>
      <c r="I228" s="175"/>
      <c r="J228" s="176"/>
      <c r="K228" s="176"/>
      <c r="L228" s="177"/>
      <c r="M228" s="132"/>
      <c r="N228" s="132"/>
      <c r="O228" s="132" t="s">
        <v>7</v>
      </c>
      <c r="P228" s="132" t="s">
        <v>8</v>
      </c>
      <c r="Q228" s="141" t="s">
        <v>9</v>
      </c>
      <c r="T228" s="111"/>
      <c r="U228" s="173"/>
      <c r="V228" s="173"/>
      <c r="X228" s="96"/>
      <c r="Z228" s="95"/>
      <c r="AA228" s="96"/>
      <c r="AB228" s="97"/>
    </row>
    <row r="229" spans="2:28" ht="39.75" customHeight="1">
      <c r="B229" s="178"/>
      <c r="C229" s="141"/>
      <c r="D229" s="132"/>
      <c r="E229" s="132"/>
      <c r="F229" s="132"/>
      <c r="G229" s="132"/>
      <c r="H229" s="237"/>
      <c r="I229" s="238" t="s">
        <v>10</v>
      </c>
      <c r="J229" s="179" t="s">
        <v>11</v>
      </c>
      <c r="K229" s="179" t="s">
        <v>12</v>
      </c>
      <c r="L229" s="180" t="s">
        <v>13</v>
      </c>
      <c r="M229" s="114" t="s">
        <v>14</v>
      </c>
      <c r="N229" s="181" t="s">
        <v>15</v>
      </c>
      <c r="O229" s="132"/>
      <c r="P229" s="132"/>
      <c r="Q229" s="141"/>
      <c r="T229" s="111"/>
      <c r="U229" s="173"/>
      <c r="V229" s="173"/>
      <c r="X229" s="96"/>
      <c r="Z229" s="95"/>
      <c r="AA229" s="96"/>
      <c r="AB229" s="97"/>
    </row>
    <row r="230" spans="2:28" ht="33" customHeight="1">
      <c r="B230" s="239" t="s">
        <v>293</v>
      </c>
      <c r="C230" s="113" t="s">
        <v>48</v>
      </c>
      <c r="D230" s="114" t="s">
        <v>88</v>
      </c>
      <c r="E230" s="182" t="s">
        <v>46</v>
      </c>
      <c r="F230" s="285">
        <v>0.98</v>
      </c>
      <c r="G230" s="114" t="s">
        <v>88</v>
      </c>
      <c r="H230" s="240">
        <v>8000000</v>
      </c>
      <c r="I230" s="240">
        <f>+H230</f>
        <v>8000000</v>
      </c>
      <c r="J230" s="115"/>
      <c r="K230" s="186"/>
      <c r="L230" s="115"/>
      <c r="M230" s="116">
        <v>45292</v>
      </c>
      <c r="N230" s="116">
        <v>45657</v>
      </c>
      <c r="O230" s="187">
        <f>+F231/F230</f>
        <v>0.96938775510204078</v>
      </c>
      <c r="P230" s="187">
        <f>+H231/H230</f>
        <v>0.97499999999999998</v>
      </c>
      <c r="Q230" s="117">
        <f>+(O230*O230)/P230</f>
        <v>0.96380781511976843</v>
      </c>
      <c r="T230" s="111"/>
      <c r="U230" s="173"/>
      <c r="V230" s="173"/>
      <c r="X230" s="188"/>
      <c r="Z230" s="95"/>
      <c r="AA230" s="96"/>
      <c r="AB230" s="97"/>
    </row>
    <row r="231" spans="2:28" ht="37.5" customHeight="1">
      <c r="B231" s="239"/>
      <c r="C231" s="113"/>
      <c r="D231" s="114" t="s">
        <v>17</v>
      </c>
      <c r="E231" s="40"/>
      <c r="F231" s="285">
        <v>0.95</v>
      </c>
      <c r="G231" s="114" t="s">
        <v>89</v>
      </c>
      <c r="H231" s="240">
        <f>+Q223</f>
        <v>7800000</v>
      </c>
      <c r="I231" s="240">
        <f>+H231</f>
        <v>7800000</v>
      </c>
      <c r="J231" s="115"/>
      <c r="K231" s="186"/>
      <c r="L231" s="115"/>
      <c r="M231" s="116">
        <v>45292</v>
      </c>
      <c r="N231" s="116">
        <v>45657</v>
      </c>
      <c r="O231" s="187"/>
      <c r="P231" s="187"/>
      <c r="Q231" s="117"/>
      <c r="T231" s="111"/>
      <c r="U231" s="189"/>
      <c r="V231" s="189"/>
      <c r="X231" s="188"/>
      <c r="Z231" s="95"/>
      <c r="AA231" s="96"/>
      <c r="AB231" s="97"/>
    </row>
    <row r="232" spans="2:28" ht="27" customHeight="1">
      <c r="B232" s="239"/>
      <c r="C232" s="122" t="s">
        <v>136</v>
      </c>
      <c r="D232" s="114" t="s">
        <v>16</v>
      </c>
      <c r="E232" s="182" t="s">
        <v>40</v>
      </c>
      <c r="F232" s="1">
        <v>4</v>
      </c>
      <c r="G232" s="114" t="s">
        <v>16</v>
      </c>
      <c r="H232" s="240"/>
      <c r="I232" s="240"/>
      <c r="J232" s="115"/>
      <c r="K232" s="186"/>
      <c r="L232" s="115"/>
      <c r="M232" s="119"/>
      <c r="N232" s="119"/>
      <c r="O232" s="187">
        <f>+F233/F232</f>
        <v>1</v>
      </c>
      <c r="P232" s="187">
        <v>0</v>
      </c>
      <c r="Q232" s="117">
        <v>0</v>
      </c>
      <c r="X232" s="121"/>
      <c r="Z232" s="95"/>
      <c r="AA232" s="96"/>
      <c r="AB232" s="97"/>
    </row>
    <row r="233" spans="2:28" ht="27" customHeight="1">
      <c r="B233" s="239"/>
      <c r="C233" s="122"/>
      <c r="D233" s="114" t="s">
        <v>17</v>
      </c>
      <c r="E233" s="40"/>
      <c r="F233" s="1">
        <v>4</v>
      </c>
      <c r="G233" s="114" t="s">
        <v>89</v>
      </c>
      <c r="H233" s="240"/>
      <c r="I233" s="240"/>
      <c r="J233" s="115"/>
      <c r="K233" s="186"/>
      <c r="L233" s="115"/>
      <c r="M233" s="194"/>
      <c r="N233" s="195"/>
      <c r="O233" s="187"/>
      <c r="P233" s="187"/>
      <c r="Q233" s="117"/>
      <c r="X233" s="121"/>
      <c r="Z233" s="95"/>
      <c r="AA233" s="96"/>
      <c r="AB233" s="97"/>
    </row>
    <row r="234" spans="2:28" ht="15">
      <c r="B234" s="49"/>
      <c r="C234" s="204" t="s">
        <v>90</v>
      </c>
      <c r="D234" s="114" t="s">
        <v>16</v>
      </c>
      <c r="E234" s="182"/>
      <c r="F234" s="199"/>
      <c r="G234" s="114" t="s">
        <v>16</v>
      </c>
      <c r="H234" s="279">
        <f>+H230</f>
        <v>8000000</v>
      </c>
      <c r="I234" s="240">
        <f>+H234</f>
        <v>8000000</v>
      </c>
      <c r="J234" s="115"/>
      <c r="K234" s="115"/>
      <c r="L234" s="115"/>
      <c r="M234" s="116">
        <v>45292</v>
      </c>
      <c r="N234" s="116">
        <v>45657</v>
      </c>
      <c r="O234" s="197"/>
      <c r="P234" s="197"/>
      <c r="Q234" s="49"/>
    </row>
    <row r="235" spans="2:28" ht="15">
      <c r="B235" s="49"/>
      <c r="C235" s="204"/>
      <c r="D235" s="114" t="s">
        <v>17</v>
      </c>
      <c r="E235" s="191"/>
      <c r="F235" s="199"/>
      <c r="G235" s="114" t="s">
        <v>89</v>
      </c>
      <c r="H235" s="240">
        <f>+H231+H233</f>
        <v>7800000</v>
      </c>
      <c r="I235" s="240">
        <f>+H235</f>
        <v>7800000</v>
      </c>
      <c r="J235" s="115"/>
      <c r="K235" s="206"/>
      <c r="L235" s="115"/>
      <c r="M235" s="116">
        <v>45292</v>
      </c>
      <c r="N235" s="116">
        <v>45657</v>
      </c>
      <c r="O235" s="197"/>
      <c r="P235" s="197"/>
      <c r="Q235" s="49"/>
    </row>
    <row r="236" spans="2:28">
      <c r="D236" s="126"/>
      <c r="H236" s="264"/>
      <c r="I236" s="287"/>
      <c r="J236" s="95"/>
      <c r="K236" s="95"/>
      <c r="L236" s="95"/>
      <c r="M236" s="207"/>
      <c r="N236" s="207"/>
      <c r="O236" s="128"/>
      <c r="P236" s="208"/>
      <c r="Q236" s="209"/>
      <c r="R236" s="208"/>
    </row>
    <row r="237" spans="2:28" ht="15">
      <c r="B237" s="210" t="s">
        <v>91</v>
      </c>
      <c r="C237" s="210"/>
      <c r="D237" s="211" t="s">
        <v>18</v>
      </c>
      <c r="E237" s="211"/>
      <c r="F237" s="211"/>
      <c r="G237" s="211"/>
      <c r="H237" s="211"/>
      <c r="I237" s="211"/>
      <c r="J237" s="212" t="s">
        <v>92</v>
      </c>
      <c r="K237" s="211" t="s">
        <v>93</v>
      </c>
      <c r="L237" s="211"/>
      <c r="M237" s="213" t="s">
        <v>94</v>
      </c>
      <c r="N237" s="214"/>
      <c r="O237" s="214"/>
      <c r="P237" s="214"/>
      <c r="Q237" s="214"/>
    </row>
    <row r="238" spans="2:28" ht="26.25" customHeight="1">
      <c r="B238" s="129" t="s">
        <v>137</v>
      </c>
      <c r="C238" s="131"/>
      <c r="D238" s="129" t="s">
        <v>286</v>
      </c>
      <c r="E238" s="130"/>
      <c r="F238" s="130"/>
      <c r="G238" s="130"/>
      <c r="H238" s="130"/>
      <c r="I238" s="131"/>
      <c r="J238" s="132"/>
      <c r="K238" s="133" t="s">
        <v>16</v>
      </c>
      <c r="L238" s="245"/>
      <c r="M238" s="134" t="s">
        <v>96</v>
      </c>
      <c r="N238" s="134"/>
      <c r="O238" s="134"/>
      <c r="P238" s="134"/>
      <c r="Q238" s="134"/>
    </row>
    <row r="239" spans="2:28" ht="18" customHeight="1">
      <c r="B239" s="135"/>
      <c r="C239" s="137"/>
      <c r="D239" s="135"/>
      <c r="E239" s="136"/>
      <c r="F239" s="136"/>
      <c r="G239" s="136"/>
      <c r="H239" s="136"/>
      <c r="I239" s="137"/>
      <c r="J239" s="132"/>
      <c r="K239" s="133" t="s">
        <v>17</v>
      </c>
      <c r="L239" s="216"/>
      <c r="M239" s="134"/>
      <c r="N239" s="134"/>
      <c r="O239" s="134"/>
      <c r="P239" s="134"/>
      <c r="Q239" s="134"/>
    </row>
    <row r="240" spans="2:28" ht="18.75" customHeight="1">
      <c r="B240" s="138"/>
      <c r="C240" s="140"/>
      <c r="D240" s="138" t="s">
        <v>97</v>
      </c>
      <c r="E240" s="139"/>
      <c r="F240" s="139"/>
      <c r="G240" s="139"/>
      <c r="H240" s="139"/>
      <c r="I240" s="140"/>
      <c r="J240" s="141"/>
      <c r="K240" s="133" t="s">
        <v>16</v>
      </c>
      <c r="L240" s="217"/>
      <c r="M240" s="142" t="s">
        <v>98</v>
      </c>
      <c r="N240" s="143"/>
      <c r="O240" s="143"/>
      <c r="P240" s="143"/>
      <c r="Q240" s="144"/>
    </row>
    <row r="241" spans="2:27" ht="14.25" customHeight="1">
      <c r="B241" s="145"/>
      <c r="C241" s="147"/>
      <c r="D241" s="145"/>
      <c r="E241" s="146"/>
      <c r="F241" s="146"/>
      <c r="G241" s="146"/>
      <c r="H241" s="146"/>
      <c r="I241" s="147"/>
      <c r="J241" s="141"/>
      <c r="K241" s="133" t="s">
        <v>17</v>
      </c>
      <c r="L241" s="216"/>
      <c r="M241" s="148"/>
      <c r="N241" s="149"/>
      <c r="O241" s="149"/>
      <c r="P241" s="149"/>
      <c r="Q241" s="150"/>
    </row>
    <row r="242" spans="2:27" ht="15">
      <c r="B242" s="138"/>
      <c r="C242" s="140"/>
      <c r="D242" s="138" t="s">
        <v>97</v>
      </c>
      <c r="E242" s="139"/>
      <c r="F242" s="139"/>
      <c r="G242" s="139"/>
      <c r="H242" s="139"/>
      <c r="I242" s="140"/>
      <c r="J242" s="141"/>
      <c r="K242" s="133" t="s">
        <v>16</v>
      </c>
      <c r="L242" s="216"/>
      <c r="M242" s="148"/>
      <c r="N242" s="149"/>
      <c r="O242" s="149"/>
      <c r="P242" s="149"/>
      <c r="Q242" s="150"/>
    </row>
    <row r="243" spans="2:27" ht="15">
      <c r="B243" s="145"/>
      <c r="C243" s="147"/>
      <c r="D243" s="145"/>
      <c r="E243" s="146"/>
      <c r="F243" s="146"/>
      <c r="G243" s="146"/>
      <c r="H243" s="146"/>
      <c r="I243" s="147"/>
      <c r="J243" s="141"/>
      <c r="K243" s="133" t="s">
        <v>17</v>
      </c>
      <c r="L243" s="216"/>
      <c r="M243" s="148"/>
      <c r="N243" s="149"/>
      <c r="O243" s="149"/>
      <c r="P243" s="149"/>
      <c r="Q243" s="150"/>
    </row>
    <row r="244" spans="2:27" ht="15" customHeight="1">
      <c r="B244" s="129" t="s">
        <v>138</v>
      </c>
      <c r="C244" s="130"/>
      <c r="D244" s="130"/>
      <c r="E244" s="130"/>
      <c r="F244" s="130"/>
      <c r="G244" s="130"/>
      <c r="H244" s="130"/>
      <c r="I244" s="130"/>
      <c r="J244" s="130"/>
      <c r="K244" s="130"/>
      <c r="L244" s="131"/>
      <c r="M244" s="148"/>
      <c r="N244" s="149"/>
      <c r="O244" s="149"/>
      <c r="P244" s="149"/>
      <c r="Q244" s="150"/>
    </row>
    <row r="245" spans="2:27" ht="44.45" customHeight="1">
      <c r="B245" s="135"/>
      <c r="C245" s="136"/>
      <c r="D245" s="136"/>
      <c r="E245" s="136"/>
      <c r="F245" s="136"/>
      <c r="G245" s="136"/>
      <c r="H245" s="136"/>
      <c r="I245" s="136"/>
      <c r="J245" s="136"/>
      <c r="K245" s="136"/>
      <c r="L245" s="137"/>
      <c r="M245" s="151"/>
      <c r="N245" s="152"/>
      <c r="O245" s="152"/>
      <c r="P245" s="152"/>
      <c r="Q245" s="153"/>
    </row>
    <row r="247" spans="2:27" ht="15">
      <c r="B247" s="49"/>
      <c r="C247" s="49"/>
      <c r="D247" s="50" t="s">
        <v>274</v>
      </c>
      <c r="E247" s="51"/>
      <c r="F247" s="51"/>
      <c r="G247" s="51"/>
      <c r="H247" s="51"/>
      <c r="I247" s="51"/>
      <c r="J247" s="51"/>
      <c r="K247" s="51"/>
      <c r="L247" s="51"/>
      <c r="M247" s="52"/>
      <c r="N247" s="53" t="s">
        <v>275</v>
      </c>
      <c r="O247" s="53"/>
      <c r="P247" s="54"/>
      <c r="Q247" s="55"/>
      <c r="R247" s="155"/>
    </row>
    <row r="248" spans="2:27" ht="15">
      <c r="B248" s="49"/>
      <c r="C248" s="49"/>
      <c r="D248" s="56"/>
      <c r="E248" s="57"/>
      <c r="F248" s="57"/>
      <c r="G248" s="57"/>
      <c r="H248" s="57"/>
      <c r="I248" s="57"/>
      <c r="J248" s="57"/>
      <c r="K248" s="57"/>
      <c r="L248" s="57"/>
      <c r="M248" s="58"/>
      <c r="N248" s="53" t="s">
        <v>276</v>
      </c>
      <c r="O248" s="53"/>
      <c r="P248" s="59"/>
      <c r="Q248" s="60"/>
      <c r="R248" s="155"/>
    </row>
    <row r="249" spans="2:27" ht="15">
      <c r="B249" s="49"/>
      <c r="C249" s="49"/>
      <c r="D249" s="50" t="s">
        <v>277</v>
      </c>
      <c r="E249" s="51"/>
      <c r="F249" s="51"/>
      <c r="G249" s="51"/>
      <c r="H249" s="51"/>
      <c r="I249" s="51"/>
      <c r="J249" s="51"/>
      <c r="K249" s="51"/>
      <c r="L249" s="51"/>
      <c r="M249" s="52"/>
      <c r="N249" s="53" t="s">
        <v>278</v>
      </c>
      <c r="O249" s="53"/>
      <c r="P249" s="59"/>
      <c r="Q249" s="60"/>
      <c r="R249" s="155"/>
    </row>
    <row r="250" spans="2:27" ht="15">
      <c r="B250" s="49"/>
      <c r="C250" s="49"/>
      <c r="D250" s="56"/>
      <c r="E250" s="57"/>
      <c r="F250" s="57"/>
      <c r="G250" s="57"/>
      <c r="H250" s="57"/>
      <c r="I250" s="57"/>
      <c r="J250" s="57"/>
      <c r="K250" s="57"/>
      <c r="L250" s="57"/>
      <c r="M250" s="58"/>
      <c r="N250" s="53" t="s">
        <v>279</v>
      </c>
      <c r="O250" s="53"/>
      <c r="P250" s="61"/>
      <c r="Q250" s="62"/>
      <c r="R250" s="155"/>
    </row>
    <row r="251" spans="2:27" ht="24.6" customHeight="1">
      <c r="C251" s="63"/>
      <c r="D251" s="63"/>
      <c r="E251" s="63"/>
      <c r="F251" s="63"/>
      <c r="G251" s="63"/>
      <c r="H251" s="63"/>
      <c r="I251" s="63"/>
      <c r="J251" s="63"/>
      <c r="K251" s="63"/>
      <c r="L251" s="63"/>
      <c r="M251" s="63"/>
      <c r="N251" s="63"/>
      <c r="O251" s="63"/>
      <c r="P251" s="63"/>
      <c r="Q251" s="63"/>
      <c r="R251" s="155"/>
    </row>
    <row r="252" spans="2:27" ht="31.5" customHeight="1">
      <c r="B252" s="64" t="s">
        <v>73</v>
      </c>
      <c r="C252" s="64" t="s">
        <v>74</v>
      </c>
      <c r="D252" s="65" t="s">
        <v>75</v>
      </c>
      <c r="E252" s="66"/>
      <c r="F252" s="66"/>
      <c r="G252" s="66"/>
      <c r="H252" s="66"/>
      <c r="I252" s="66"/>
      <c r="J252" s="66"/>
      <c r="K252" s="66"/>
      <c r="L252" s="66"/>
      <c r="M252" s="66"/>
      <c r="N252" s="66"/>
      <c r="O252" s="66"/>
      <c r="P252" s="66"/>
      <c r="Q252" s="67"/>
      <c r="R252" s="155"/>
    </row>
    <row r="253" spans="2:27" ht="36" customHeight="1">
      <c r="B253" s="64" t="s">
        <v>76</v>
      </c>
      <c r="C253" s="64" t="s">
        <v>77</v>
      </c>
      <c r="D253" s="68" t="s">
        <v>100</v>
      </c>
      <c r="E253" s="68"/>
      <c r="F253" s="68"/>
      <c r="G253" s="68"/>
      <c r="H253" s="68"/>
      <c r="I253" s="68"/>
      <c r="J253" s="68"/>
      <c r="K253" s="68"/>
      <c r="L253" s="68"/>
      <c r="M253" s="68"/>
      <c r="N253" s="68"/>
      <c r="O253" s="68"/>
      <c r="P253" s="68"/>
      <c r="Q253" s="68"/>
    </row>
    <row r="254" spans="2:27" ht="36" customHeight="1">
      <c r="B254" s="69" t="s">
        <v>79</v>
      </c>
      <c r="C254" s="70"/>
      <c r="D254" s="71"/>
      <c r="E254" s="71"/>
      <c r="F254" s="71"/>
      <c r="G254" s="71"/>
      <c r="H254" s="71"/>
      <c r="I254" s="72"/>
      <c r="J254" s="129" t="s">
        <v>80</v>
      </c>
      <c r="K254" s="130"/>
      <c r="L254" s="131"/>
      <c r="M254" s="76" t="s">
        <v>0</v>
      </c>
      <c r="N254" s="77"/>
      <c r="O254" s="77"/>
      <c r="P254" s="77"/>
      <c r="Q254" s="78"/>
      <c r="R254" s="156"/>
      <c r="T254" s="157"/>
      <c r="U254" s="157"/>
      <c r="V254" s="157"/>
      <c r="W254" s="157"/>
      <c r="X254" s="157"/>
    </row>
    <row r="255" spans="2:27" ht="36" customHeight="1">
      <c r="B255" s="69" t="s">
        <v>81</v>
      </c>
      <c r="C255" s="70"/>
      <c r="D255" s="71"/>
      <c r="E255" s="71"/>
      <c r="F255" s="71"/>
      <c r="G255" s="71"/>
      <c r="H255" s="71"/>
      <c r="I255" s="72"/>
      <c r="J255" s="224"/>
      <c r="K255" s="225"/>
      <c r="L255" s="226"/>
      <c r="M255" s="82" t="s">
        <v>1</v>
      </c>
      <c r="N255" s="83" t="s">
        <v>2</v>
      </c>
      <c r="O255" s="83"/>
      <c r="P255" s="83"/>
      <c r="Q255" s="82" t="s">
        <v>3</v>
      </c>
      <c r="R255" s="156"/>
      <c r="T255" s="158"/>
      <c r="U255" s="158"/>
      <c r="V255" s="158"/>
      <c r="W255" s="158"/>
      <c r="X255" s="158"/>
    </row>
    <row r="256" spans="2:27" ht="57">
      <c r="B256" s="84" t="s">
        <v>82</v>
      </c>
      <c r="C256" s="85"/>
      <c r="D256" s="86"/>
      <c r="E256" s="86"/>
      <c r="F256" s="86"/>
      <c r="G256" s="86"/>
      <c r="H256" s="86"/>
      <c r="I256" s="87"/>
      <c r="J256" s="224"/>
      <c r="K256" s="225"/>
      <c r="L256" s="226"/>
      <c r="M256" s="22" t="s">
        <v>139</v>
      </c>
      <c r="N256" s="255" t="s">
        <v>140</v>
      </c>
      <c r="O256" s="256"/>
      <c r="P256" s="257"/>
      <c r="Q256" s="23">
        <v>2444866</v>
      </c>
      <c r="R256" s="156"/>
      <c r="T256" s="159"/>
      <c r="U256" s="160"/>
      <c r="V256" s="160"/>
      <c r="W256" s="160"/>
      <c r="X256" s="159"/>
      <c r="Z256" s="92"/>
      <c r="AA256" s="92"/>
    </row>
    <row r="257" spans="2:28" ht="21" customHeight="1">
      <c r="B257" s="93" t="s">
        <v>84</v>
      </c>
      <c r="C257" s="94"/>
      <c r="D257" s="86"/>
      <c r="E257" s="86"/>
      <c r="F257" s="86"/>
      <c r="G257" s="86"/>
      <c r="H257" s="86"/>
      <c r="I257" s="87"/>
      <c r="J257" s="224"/>
      <c r="K257" s="225"/>
      <c r="L257" s="226"/>
      <c r="M257" s="22">
        <v>91</v>
      </c>
      <c r="N257" s="255" t="s">
        <v>141</v>
      </c>
      <c r="O257" s="256"/>
      <c r="P257" s="257"/>
      <c r="Q257" s="23">
        <v>12940064</v>
      </c>
      <c r="R257" s="156"/>
      <c r="T257" s="161"/>
      <c r="U257" s="162"/>
      <c r="V257" s="162"/>
      <c r="W257" s="162"/>
      <c r="X257" s="163"/>
      <c r="Z257" s="95"/>
      <c r="AA257" s="96"/>
      <c r="AB257" s="97"/>
    </row>
    <row r="258" spans="2:28" ht="21" customHeight="1">
      <c r="B258" s="98" t="s">
        <v>253</v>
      </c>
      <c r="C258" s="99"/>
      <c r="D258" s="71"/>
      <c r="E258" s="71"/>
      <c r="F258" s="71"/>
      <c r="G258" s="71"/>
      <c r="H258" s="71"/>
      <c r="I258" s="72"/>
      <c r="J258" s="224"/>
      <c r="K258" s="225"/>
      <c r="L258" s="226"/>
      <c r="M258" s="22">
        <v>815</v>
      </c>
      <c r="N258" s="255" t="s">
        <v>142</v>
      </c>
      <c r="O258" s="256"/>
      <c r="P258" s="257"/>
      <c r="Q258" s="23">
        <v>12940064</v>
      </c>
      <c r="R258" s="156"/>
      <c r="T258" s="161"/>
      <c r="U258" s="162"/>
      <c r="V258" s="162"/>
      <c r="W258" s="162"/>
      <c r="X258" s="163"/>
      <c r="Z258" s="95"/>
      <c r="AA258" s="96"/>
      <c r="AB258" s="97"/>
    </row>
    <row r="259" spans="2:28" ht="21" customHeight="1">
      <c r="B259" s="265"/>
      <c r="C259" s="266"/>
      <c r="D259" s="267"/>
      <c r="E259" s="267"/>
      <c r="F259" s="267"/>
      <c r="G259" s="267"/>
      <c r="H259" s="268"/>
      <c r="I259" s="269"/>
      <c r="J259" s="224"/>
      <c r="K259" s="225"/>
      <c r="L259" s="226"/>
      <c r="M259" s="22">
        <v>1870</v>
      </c>
      <c r="N259" s="255" t="s">
        <v>115</v>
      </c>
      <c r="O259" s="256"/>
      <c r="P259" s="257"/>
      <c r="Q259" s="23">
        <v>6000000</v>
      </c>
      <c r="R259" s="156"/>
      <c r="T259" s="161"/>
      <c r="U259" s="165"/>
      <c r="V259" s="165"/>
      <c r="W259" s="165"/>
      <c r="X259" s="163"/>
      <c r="Z259" s="95"/>
      <c r="AA259" s="96"/>
      <c r="AB259" s="97"/>
    </row>
    <row r="260" spans="2:28" ht="21" customHeight="1">
      <c r="B260" s="265"/>
      <c r="C260" s="266"/>
      <c r="D260" s="267"/>
      <c r="E260" s="267"/>
      <c r="F260" s="267"/>
      <c r="G260" s="267"/>
      <c r="H260" s="268"/>
      <c r="I260" s="269"/>
      <c r="J260" s="224"/>
      <c r="K260" s="225"/>
      <c r="L260" s="226"/>
      <c r="M260" s="221">
        <v>2027</v>
      </c>
      <c r="N260" s="254" t="s">
        <v>143</v>
      </c>
      <c r="O260" s="254"/>
      <c r="P260" s="254"/>
      <c r="Q260" s="20">
        <v>78135200</v>
      </c>
      <c r="R260" s="164"/>
      <c r="T260" s="161"/>
      <c r="U260" s="165"/>
      <c r="V260" s="165"/>
      <c r="W260" s="165"/>
      <c r="X260" s="163"/>
      <c r="Z260" s="95"/>
      <c r="AA260" s="96"/>
      <c r="AB260" s="97"/>
    </row>
    <row r="261" spans="2:28" ht="21" customHeight="1">
      <c r="B261" s="265"/>
      <c r="C261" s="266"/>
      <c r="D261" s="267"/>
      <c r="E261" s="267"/>
      <c r="F261" s="267"/>
      <c r="G261" s="267"/>
      <c r="H261" s="268"/>
      <c r="I261" s="269"/>
      <c r="J261" s="224"/>
      <c r="K261" s="225"/>
      <c r="L261" s="226"/>
      <c r="M261" s="22">
        <v>3023</v>
      </c>
      <c r="N261" s="255" t="s">
        <v>105</v>
      </c>
      <c r="O261" s="256"/>
      <c r="P261" s="257"/>
      <c r="Q261" s="23">
        <v>4200000</v>
      </c>
      <c r="R261" s="156"/>
      <c r="T261" s="161"/>
      <c r="U261" s="165"/>
      <c r="V261" s="165"/>
      <c r="W261" s="165"/>
      <c r="X261" s="163"/>
      <c r="Z261" s="95"/>
      <c r="AA261" s="96"/>
      <c r="AB261" s="97"/>
    </row>
    <row r="262" spans="2:28" ht="21" customHeight="1">
      <c r="B262" s="265"/>
      <c r="C262" s="266"/>
      <c r="D262" s="267"/>
      <c r="E262" s="267"/>
      <c r="F262" s="267"/>
      <c r="G262" s="267"/>
      <c r="H262" s="268"/>
      <c r="I262" s="269"/>
      <c r="J262" s="224"/>
      <c r="K262" s="225"/>
      <c r="L262" s="226"/>
      <c r="M262" s="22">
        <v>3476</v>
      </c>
      <c r="N262" s="255" t="s">
        <v>144</v>
      </c>
      <c r="O262" s="256"/>
      <c r="P262" s="257"/>
      <c r="Q262" s="23"/>
      <c r="R262" s="156"/>
      <c r="T262" s="161"/>
      <c r="U262" s="165"/>
      <c r="V262" s="165"/>
      <c r="W262" s="165"/>
      <c r="X262" s="163"/>
      <c r="Z262" s="95"/>
      <c r="AA262" s="96"/>
      <c r="AB262" s="97"/>
    </row>
    <row r="263" spans="2:28" ht="21" customHeight="1">
      <c r="B263" s="265"/>
      <c r="C263" s="266"/>
      <c r="D263" s="267"/>
      <c r="E263" s="267"/>
      <c r="F263" s="267"/>
      <c r="G263" s="267"/>
      <c r="H263" s="268"/>
      <c r="I263" s="269"/>
      <c r="J263" s="224"/>
      <c r="K263" s="225"/>
      <c r="L263" s="226"/>
      <c r="M263" s="19">
        <v>126422</v>
      </c>
      <c r="N263" s="284" t="s">
        <v>145</v>
      </c>
      <c r="O263" s="284"/>
      <c r="P263" s="284"/>
      <c r="Q263" s="26">
        <f>8720217-968913</f>
        <v>7751304</v>
      </c>
      <c r="R263" s="156"/>
      <c r="T263" s="161"/>
      <c r="U263" s="165"/>
      <c r="V263" s="165"/>
      <c r="W263" s="165"/>
      <c r="X263" s="163"/>
      <c r="Z263" s="95"/>
      <c r="AA263" s="96"/>
      <c r="AB263" s="97"/>
    </row>
    <row r="264" spans="2:28" ht="21" customHeight="1">
      <c r="B264" s="100" t="s">
        <v>85</v>
      </c>
      <c r="C264" s="101"/>
      <c r="D264" s="102"/>
      <c r="E264" s="102"/>
      <c r="F264" s="102"/>
      <c r="G264" s="102"/>
      <c r="H264" s="102"/>
      <c r="I264" s="103"/>
      <c r="J264" s="135"/>
      <c r="K264" s="136"/>
      <c r="L264" s="137"/>
      <c r="M264" s="221" t="s">
        <v>121</v>
      </c>
      <c r="N264" s="255" t="s">
        <v>122</v>
      </c>
      <c r="O264" s="256"/>
      <c r="P264" s="257"/>
      <c r="Q264" s="23">
        <v>44000000</v>
      </c>
      <c r="R264" s="156"/>
      <c r="T264" s="164"/>
      <c r="U264" s="162"/>
      <c r="V264" s="162"/>
      <c r="W264" s="165"/>
      <c r="X264" s="163"/>
      <c r="Y264" s="111"/>
      <c r="Z264" s="95"/>
      <c r="AA264" s="96"/>
      <c r="AB264" s="97"/>
    </row>
    <row r="265" spans="2:28" ht="28.5" customHeight="1">
      <c r="B265" s="166" t="s">
        <v>19</v>
      </c>
      <c r="C265" s="141" t="s">
        <v>25</v>
      </c>
      <c r="D265" s="132" t="s">
        <v>282</v>
      </c>
      <c r="E265" s="132" t="s">
        <v>4</v>
      </c>
      <c r="F265" s="132" t="s">
        <v>27</v>
      </c>
      <c r="G265" s="167" t="s">
        <v>283</v>
      </c>
      <c r="H265" s="237" t="s">
        <v>86</v>
      </c>
      <c r="I265" s="168" t="s">
        <v>87</v>
      </c>
      <c r="J265" s="169"/>
      <c r="K265" s="169"/>
      <c r="L265" s="170"/>
      <c r="M265" s="132" t="s">
        <v>5</v>
      </c>
      <c r="N265" s="132"/>
      <c r="O265" s="171" t="s">
        <v>6</v>
      </c>
      <c r="P265" s="171"/>
      <c r="Q265" s="171"/>
      <c r="T265" s="172"/>
      <c r="U265" s="173"/>
      <c r="V265" s="173"/>
      <c r="X265" s="163"/>
      <c r="Z265" s="95"/>
      <c r="AA265" s="96"/>
      <c r="AB265" s="97"/>
    </row>
    <row r="266" spans="2:28" ht="33.75" customHeight="1">
      <c r="B266" s="174"/>
      <c r="C266" s="141"/>
      <c r="D266" s="132"/>
      <c r="E266" s="132"/>
      <c r="F266" s="132"/>
      <c r="G266" s="132"/>
      <c r="H266" s="237"/>
      <c r="I266" s="175"/>
      <c r="J266" s="176"/>
      <c r="K266" s="176"/>
      <c r="L266" s="177"/>
      <c r="M266" s="132"/>
      <c r="N266" s="132"/>
      <c r="O266" s="132" t="s">
        <v>7</v>
      </c>
      <c r="P266" s="132" t="s">
        <v>8</v>
      </c>
      <c r="Q266" s="141" t="s">
        <v>9</v>
      </c>
      <c r="T266" s="111"/>
      <c r="U266" s="173"/>
      <c r="V266" s="173"/>
      <c r="X266" s="96"/>
      <c r="Z266" s="95"/>
      <c r="AA266" s="96"/>
      <c r="AB266" s="97"/>
    </row>
    <row r="267" spans="2:28" ht="39.75" customHeight="1">
      <c r="B267" s="178"/>
      <c r="C267" s="141"/>
      <c r="D267" s="132"/>
      <c r="E267" s="132"/>
      <c r="F267" s="132"/>
      <c r="G267" s="132"/>
      <c r="H267" s="237"/>
      <c r="I267" s="238" t="s">
        <v>10</v>
      </c>
      <c r="J267" s="179" t="s">
        <v>11</v>
      </c>
      <c r="K267" s="179" t="s">
        <v>12</v>
      </c>
      <c r="L267" s="180" t="s">
        <v>13</v>
      </c>
      <c r="M267" s="114" t="s">
        <v>14</v>
      </c>
      <c r="N267" s="181" t="s">
        <v>15</v>
      </c>
      <c r="O267" s="132"/>
      <c r="P267" s="132"/>
      <c r="Q267" s="141"/>
      <c r="T267" s="111"/>
      <c r="U267" s="173"/>
      <c r="V267" s="173"/>
      <c r="X267" s="96"/>
      <c r="Z267" s="95"/>
      <c r="AA267" s="96"/>
      <c r="AB267" s="97"/>
    </row>
    <row r="268" spans="2:28" ht="27" customHeight="1">
      <c r="B268" s="182" t="s">
        <v>294</v>
      </c>
      <c r="C268" s="122" t="s">
        <v>49</v>
      </c>
      <c r="D268" s="114" t="s">
        <v>16</v>
      </c>
      <c r="E268" s="182" t="s">
        <v>40</v>
      </c>
      <c r="F268" s="1">
        <v>1</v>
      </c>
      <c r="G268" s="114" t="s">
        <v>16</v>
      </c>
      <c r="H268" s="240">
        <v>2444866</v>
      </c>
      <c r="I268" s="240">
        <f>+H268</f>
        <v>2444866</v>
      </c>
      <c r="J268" s="115"/>
      <c r="K268" s="186"/>
      <c r="L268" s="115"/>
      <c r="M268" s="116">
        <v>45292</v>
      </c>
      <c r="N268" s="116">
        <v>45657</v>
      </c>
      <c r="O268" s="187">
        <f>+F269/F268</f>
        <v>1</v>
      </c>
      <c r="P268" s="187">
        <f>+H269/H268</f>
        <v>1</v>
      </c>
      <c r="Q268" s="117">
        <f>+(O268*O268)/P268</f>
        <v>1</v>
      </c>
      <c r="X268" s="121"/>
      <c r="Z268" s="95"/>
      <c r="AA268" s="96"/>
      <c r="AB268" s="97"/>
    </row>
    <row r="269" spans="2:28" ht="27" customHeight="1">
      <c r="B269" s="40"/>
      <c r="C269" s="122"/>
      <c r="D269" s="114" t="s">
        <v>17</v>
      </c>
      <c r="E269" s="40"/>
      <c r="F269" s="1">
        <v>1</v>
      </c>
      <c r="G269" s="114" t="s">
        <v>89</v>
      </c>
      <c r="H269" s="240">
        <f>+Q256</f>
        <v>2444866</v>
      </c>
      <c r="I269" s="240">
        <f t="shared" ref="I269:I287" si="4">+H269</f>
        <v>2444866</v>
      </c>
      <c r="J269" s="115"/>
      <c r="K269" s="186"/>
      <c r="L269" s="115"/>
      <c r="M269" s="116">
        <v>45292</v>
      </c>
      <c r="N269" s="116">
        <v>45657</v>
      </c>
      <c r="O269" s="187"/>
      <c r="P269" s="187"/>
      <c r="Q269" s="117"/>
      <c r="X269" s="121"/>
      <c r="Z269" s="95"/>
      <c r="AA269" s="96"/>
      <c r="AB269" s="97"/>
    </row>
    <row r="270" spans="2:28" ht="27" customHeight="1">
      <c r="B270" s="40"/>
      <c r="C270" s="200" t="s">
        <v>50</v>
      </c>
      <c r="D270" s="114" t="s">
        <v>16</v>
      </c>
      <c r="E270" s="182" t="s">
        <v>40</v>
      </c>
      <c r="F270" s="1">
        <v>1</v>
      </c>
      <c r="G270" s="114" t="s">
        <v>16</v>
      </c>
      <c r="H270" s="240">
        <v>44000000</v>
      </c>
      <c r="I270" s="240">
        <f t="shared" si="4"/>
        <v>44000000</v>
      </c>
      <c r="J270" s="115"/>
      <c r="K270" s="186"/>
      <c r="L270" s="115"/>
      <c r="M270" s="116">
        <v>45292</v>
      </c>
      <c r="N270" s="116">
        <v>45657</v>
      </c>
      <c r="O270" s="187">
        <f>+F271/F270</f>
        <v>1</v>
      </c>
      <c r="P270" s="187">
        <f>+H271/H270</f>
        <v>1</v>
      </c>
      <c r="Q270" s="117">
        <f>+(O270*O270)/P270</f>
        <v>1</v>
      </c>
      <c r="X270" s="121"/>
      <c r="Z270" s="95"/>
      <c r="AA270" s="96"/>
      <c r="AB270" s="97"/>
    </row>
    <row r="271" spans="2:28" ht="27" customHeight="1">
      <c r="B271" s="40"/>
      <c r="C271" s="202"/>
      <c r="D271" s="114" t="s">
        <v>17</v>
      </c>
      <c r="E271" s="40"/>
      <c r="F271" s="1">
        <v>1</v>
      </c>
      <c r="G271" s="114" t="s">
        <v>89</v>
      </c>
      <c r="H271" s="240">
        <f>+Q264</f>
        <v>44000000</v>
      </c>
      <c r="I271" s="240">
        <f t="shared" si="4"/>
        <v>44000000</v>
      </c>
      <c r="J271" s="115"/>
      <c r="K271" s="186"/>
      <c r="L271" s="115"/>
      <c r="M271" s="116">
        <v>45292</v>
      </c>
      <c r="N271" s="116">
        <v>45657</v>
      </c>
      <c r="O271" s="187"/>
      <c r="P271" s="187"/>
      <c r="Q271" s="117"/>
      <c r="X271" s="121"/>
      <c r="Z271" s="95"/>
      <c r="AA271" s="96"/>
      <c r="AB271" s="97"/>
    </row>
    <row r="272" spans="2:28" ht="27" customHeight="1">
      <c r="B272" s="40"/>
      <c r="C272" s="112" t="s">
        <v>146</v>
      </c>
      <c r="D272" s="114" t="s">
        <v>16</v>
      </c>
      <c r="E272" s="182" t="s">
        <v>40</v>
      </c>
      <c r="F272" s="1">
        <v>2</v>
      </c>
      <c r="G272" s="114" t="s">
        <v>16</v>
      </c>
      <c r="H272" s="240"/>
      <c r="I272" s="240">
        <f t="shared" si="4"/>
        <v>0</v>
      </c>
      <c r="J272" s="115"/>
      <c r="K272" s="186"/>
      <c r="L272" s="115"/>
      <c r="M272" s="116"/>
      <c r="N272" s="116"/>
      <c r="O272" s="288">
        <f>+F273/F272</f>
        <v>1</v>
      </c>
      <c r="P272" s="288">
        <v>0</v>
      </c>
      <c r="Q272" s="260">
        <v>0</v>
      </c>
      <c r="X272" s="121"/>
      <c r="Z272" s="95"/>
      <c r="AA272" s="96"/>
      <c r="AB272" s="97"/>
    </row>
    <row r="273" spans="2:28" ht="27" customHeight="1">
      <c r="B273" s="40"/>
      <c r="C273" s="125"/>
      <c r="D273" s="114" t="s">
        <v>17</v>
      </c>
      <c r="E273" s="191"/>
      <c r="F273" s="1">
        <v>2</v>
      </c>
      <c r="G273" s="114" t="s">
        <v>89</v>
      </c>
      <c r="H273" s="240"/>
      <c r="I273" s="240">
        <f t="shared" si="4"/>
        <v>0</v>
      </c>
      <c r="J273" s="115"/>
      <c r="K273" s="186"/>
      <c r="L273" s="115"/>
      <c r="M273" s="116"/>
      <c r="N273" s="116"/>
      <c r="O273" s="289"/>
      <c r="P273" s="289"/>
      <c r="Q273" s="261"/>
      <c r="X273" s="121"/>
      <c r="Z273" s="95"/>
      <c r="AA273" s="96"/>
      <c r="AB273" s="97"/>
    </row>
    <row r="274" spans="2:28" ht="27" customHeight="1">
      <c r="B274" s="40"/>
      <c r="C274" s="200" t="s">
        <v>51</v>
      </c>
      <c r="D274" s="114" t="s">
        <v>16</v>
      </c>
      <c r="E274" s="182" t="s">
        <v>40</v>
      </c>
      <c r="F274" s="1">
        <v>550</v>
      </c>
      <c r="G274" s="114" t="s">
        <v>16</v>
      </c>
      <c r="H274" s="240">
        <f>+H275</f>
        <v>78135200</v>
      </c>
      <c r="I274" s="240">
        <f t="shared" si="4"/>
        <v>78135200</v>
      </c>
      <c r="J274" s="115"/>
      <c r="K274" s="186"/>
      <c r="L274" s="115"/>
      <c r="M274" s="116">
        <v>45292</v>
      </c>
      <c r="N274" s="116">
        <v>45657</v>
      </c>
      <c r="O274" s="187">
        <f>+F275/F274</f>
        <v>1</v>
      </c>
      <c r="P274" s="187">
        <f>+H275/H274</f>
        <v>1</v>
      </c>
      <c r="Q274" s="117">
        <f>+(O274*O274)/P274</f>
        <v>1</v>
      </c>
      <c r="X274" s="121"/>
      <c r="Z274" s="95"/>
      <c r="AA274" s="96"/>
      <c r="AB274" s="97"/>
    </row>
    <row r="275" spans="2:28" ht="27" customHeight="1">
      <c r="B275" s="40"/>
      <c r="C275" s="202"/>
      <c r="D275" s="114" t="s">
        <v>17</v>
      </c>
      <c r="E275" s="40"/>
      <c r="F275" s="1">
        <v>550</v>
      </c>
      <c r="G275" s="114" t="s">
        <v>89</v>
      </c>
      <c r="H275" s="240">
        <f>+Q260</f>
        <v>78135200</v>
      </c>
      <c r="I275" s="240">
        <f t="shared" si="4"/>
        <v>78135200</v>
      </c>
      <c r="J275" s="115"/>
      <c r="K275" s="186"/>
      <c r="L275" s="115"/>
      <c r="M275" s="116">
        <v>45292</v>
      </c>
      <c r="N275" s="116">
        <v>45657</v>
      </c>
      <c r="O275" s="187"/>
      <c r="P275" s="187"/>
      <c r="Q275" s="117"/>
      <c r="X275" s="121"/>
      <c r="Z275" s="95"/>
      <c r="AA275" s="96"/>
      <c r="AB275" s="97"/>
    </row>
    <row r="276" spans="2:28" ht="27" customHeight="1">
      <c r="B276" s="40"/>
      <c r="C276" s="112" t="s">
        <v>52</v>
      </c>
      <c r="D276" s="114" t="s">
        <v>16</v>
      </c>
      <c r="E276" s="182" t="s">
        <v>53</v>
      </c>
      <c r="F276" s="1">
        <v>200</v>
      </c>
      <c r="G276" s="114" t="s">
        <v>16</v>
      </c>
      <c r="H276" s="240">
        <v>38300128</v>
      </c>
      <c r="I276" s="240">
        <f t="shared" si="4"/>
        <v>38300128</v>
      </c>
      <c r="J276" s="115"/>
      <c r="K276" s="186"/>
      <c r="L276" s="115"/>
      <c r="M276" s="116">
        <v>45292</v>
      </c>
      <c r="N276" s="116">
        <v>45657</v>
      </c>
      <c r="O276" s="187">
        <f>+F277/F276</f>
        <v>1.99</v>
      </c>
      <c r="P276" s="187">
        <f>+H277/H276</f>
        <v>0.78537930734852901</v>
      </c>
      <c r="Q276" s="117">
        <f>+(O276*O276)/P276</f>
        <v>5.0422769774383935</v>
      </c>
      <c r="X276" s="121"/>
      <c r="Z276" s="95"/>
      <c r="AA276" s="96"/>
      <c r="AB276" s="97"/>
    </row>
    <row r="277" spans="2:28" ht="27" customHeight="1">
      <c r="B277" s="40"/>
      <c r="C277" s="118"/>
      <c r="D277" s="114" t="s">
        <v>17</v>
      </c>
      <c r="E277" s="40"/>
      <c r="F277" s="1">
        <v>398</v>
      </c>
      <c r="G277" s="114" t="s">
        <v>89</v>
      </c>
      <c r="H277" s="240">
        <f>+Q257+Q258+Q261+Q262</f>
        <v>30080128</v>
      </c>
      <c r="I277" s="240">
        <f t="shared" si="4"/>
        <v>30080128</v>
      </c>
      <c r="J277" s="290"/>
      <c r="K277" s="186"/>
      <c r="L277" s="115"/>
      <c r="M277" s="116">
        <v>45292</v>
      </c>
      <c r="N277" s="116">
        <v>45657</v>
      </c>
      <c r="O277" s="187"/>
      <c r="P277" s="187"/>
      <c r="Q277" s="117"/>
      <c r="X277" s="121"/>
      <c r="Z277" s="95"/>
      <c r="AA277" s="96"/>
      <c r="AB277" s="97"/>
    </row>
    <row r="278" spans="2:28" ht="27" customHeight="1">
      <c r="B278" s="40"/>
      <c r="C278" s="118"/>
      <c r="D278" s="114" t="s">
        <v>16</v>
      </c>
      <c r="E278" s="40" t="s">
        <v>54</v>
      </c>
      <c r="F278" s="1">
        <v>16</v>
      </c>
      <c r="G278" s="114" t="s">
        <v>16</v>
      </c>
      <c r="H278" s="240">
        <v>6000000</v>
      </c>
      <c r="I278" s="240">
        <f t="shared" si="4"/>
        <v>6000000</v>
      </c>
      <c r="J278" s="115"/>
      <c r="K278" s="186"/>
      <c r="L278" s="115"/>
      <c r="M278" s="116">
        <v>45292</v>
      </c>
      <c r="N278" s="116">
        <v>45657</v>
      </c>
      <c r="O278" s="187">
        <f>+F279/F278</f>
        <v>1.25</v>
      </c>
      <c r="P278" s="187">
        <f>+H279/H278</f>
        <v>1</v>
      </c>
      <c r="Q278" s="117">
        <f>+(O278*O278)/P278</f>
        <v>1.5625</v>
      </c>
      <c r="X278" s="121"/>
      <c r="Z278" s="95"/>
      <c r="AA278" s="96"/>
      <c r="AB278" s="97"/>
    </row>
    <row r="279" spans="2:28" ht="27" customHeight="1">
      <c r="B279" s="40"/>
      <c r="C279" s="118"/>
      <c r="D279" s="114" t="s">
        <v>17</v>
      </c>
      <c r="E279" s="191"/>
      <c r="F279" s="1">
        <v>20</v>
      </c>
      <c r="G279" s="114" t="s">
        <v>89</v>
      </c>
      <c r="H279" s="240">
        <f>+Q259</f>
        <v>6000000</v>
      </c>
      <c r="I279" s="240">
        <f t="shared" si="4"/>
        <v>6000000</v>
      </c>
      <c r="J279" s="115"/>
      <c r="K279" s="186"/>
      <c r="L279" s="115"/>
      <c r="M279" s="116">
        <v>45292</v>
      </c>
      <c r="N279" s="116">
        <v>45657</v>
      </c>
      <c r="O279" s="187"/>
      <c r="P279" s="187"/>
      <c r="Q279" s="117"/>
      <c r="X279" s="121"/>
      <c r="Z279" s="95"/>
      <c r="AA279" s="96"/>
      <c r="AB279" s="97"/>
    </row>
    <row r="280" spans="2:28" ht="27" customHeight="1">
      <c r="B280" s="40"/>
      <c r="C280" s="200" t="s">
        <v>55</v>
      </c>
      <c r="D280" s="114" t="s">
        <v>16</v>
      </c>
      <c r="E280" s="182" t="s">
        <v>40</v>
      </c>
      <c r="F280" s="1">
        <v>1</v>
      </c>
      <c r="G280" s="114" t="s">
        <v>16</v>
      </c>
      <c r="H280" s="276">
        <v>8720217</v>
      </c>
      <c r="I280" s="240">
        <f t="shared" si="4"/>
        <v>8720217</v>
      </c>
      <c r="J280" s="115"/>
      <c r="K280" s="186"/>
      <c r="L280" s="115"/>
      <c r="M280" s="116"/>
      <c r="N280" s="116"/>
      <c r="O280" s="187">
        <f>+F281/F280</f>
        <v>1</v>
      </c>
      <c r="P280" s="187">
        <f>+H281/H280</f>
        <v>0.88888888888888884</v>
      </c>
      <c r="Q280" s="117">
        <f>+(O280*O280)/P280</f>
        <v>1.125</v>
      </c>
      <c r="X280" s="121"/>
      <c r="Z280" s="95"/>
      <c r="AA280" s="96"/>
      <c r="AB280" s="97"/>
    </row>
    <row r="281" spans="2:28" ht="27" customHeight="1">
      <c r="B281" s="40"/>
      <c r="C281" s="202"/>
      <c r="D281" s="114" t="s">
        <v>17</v>
      </c>
      <c r="E281" s="40"/>
      <c r="F281" s="1">
        <v>1</v>
      </c>
      <c r="G281" s="114" t="s">
        <v>89</v>
      </c>
      <c r="H281" s="276">
        <f>+Q263</f>
        <v>7751304</v>
      </c>
      <c r="I281" s="240">
        <f t="shared" si="4"/>
        <v>7751304</v>
      </c>
      <c r="J281" s="115">
        <v>7751304</v>
      </c>
      <c r="K281" s="186"/>
      <c r="L281" s="115"/>
      <c r="M281" s="116"/>
      <c r="N281" s="116"/>
      <c r="O281" s="187"/>
      <c r="P281" s="187"/>
      <c r="Q281" s="117"/>
      <c r="X281" s="121"/>
      <c r="Z281" s="95"/>
      <c r="AA281" s="96"/>
      <c r="AB281" s="97"/>
    </row>
    <row r="282" spans="2:28" ht="27" customHeight="1">
      <c r="B282" s="40"/>
      <c r="C282" s="200" t="s">
        <v>147</v>
      </c>
      <c r="D282" s="114" t="s">
        <v>16</v>
      </c>
      <c r="E282" s="40" t="s">
        <v>148</v>
      </c>
      <c r="F282" s="1">
        <v>2000</v>
      </c>
      <c r="G282" s="114" t="s">
        <v>16</v>
      </c>
      <c r="H282" s="240"/>
      <c r="I282" s="240">
        <f t="shared" si="4"/>
        <v>0</v>
      </c>
      <c r="J282" s="115"/>
      <c r="K282" s="186"/>
      <c r="L282" s="115"/>
      <c r="M282" s="116"/>
      <c r="N282" s="116"/>
      <c r="O282" s="187">
        <f>+F283/F282</f>
        <v>1</v>
      </c>
      <c r="P282" s="187">
        <v>0</v>
      </c>
      <c r="Q282" s="117">
        <v>0</v>
      </c>
      <c r="X282" s="121"/>
      <c r="Z282" s="95"/>
      <c r="AA282" s="96"/>
      <c r="AB282" s="97"/>
    </row>
    <row r="283" spans="2:28" ht="27" customHeight="1">
      <c r="B283" s="40"/>
      <c r="C283" s="200"/>
      <c r="D283" s="114" t="s">
        <v>17</v>
      </c>
      <c r="E283" s="40"/>
      <c r="F283" s="1">
        <v>2000</v>
      </c>
      <c r="G283" s="114" t="s">
        <v>89</v>
      </c>
      <c r="H283" s="240"/>
      <c r="I283" s="240">
        <f t="shared" si="4"/>
        <v>0</v>
      </c>
      <c r="J283" s="115"/>
      <c r="K283" s="186"/>
      <c r="L283" s="115"/>
      <c r="M283" s="116"/>
      <c r="N283" s="116"/>
      <c r="O283" s="187"/>
      <c r="P283" s="187"/>
      <c r="Q283" s="117"/>
      <c r="X283" s="121"/>
      <c r="Z283" s="95"/>
      <c r="AA283" s="96"/>
      <c r="AB283" s="97"/>
    </row>
    <row r="284" spans="2:28" ht="27" customHeight="1">
      <c r="B284" s="40"/>
      <c r="C284" s="200"/>
      <c r="D284" s="114" t="s">
        <v>16</v>
      </c>
      <c r="E284" s="40" t="s">
        <v>149</v>
      </c>
      <c r="F284" s="1">
        <v>10</v>
      </c>
      <c r="G284" s="114" t="s">
        <v>16</v>
      </c>
      <c r="H284" s="240"/>
      <c r="I284" s="240">
        <f t="shared" si="4"/>
        <v>0</v>
      </c>
      <c r="J284" s="115"/>
      <c r="K284" s="186"/>
      <c r="L284" s="115"/>
      <c r="M284" s="116"/>
      <c r="N284" s="116"/>
      <c r="O284" s="187">
        <f>+F285/F284</f>
        <v>1</v>
      </c>
      <c r="P284" s="187">
        <v>0</v>
      </c>
      <c r="Q284" s="117">
        <v>0</v>
      </c>
      <c r="X284" s="121"/>
      <c r="Z284" s="95"/>
      <c r="AA284" s="96"/>
      <c r="AB284" s="97"/>
    </row>
    <row r="285" spans="2:28" ht="27" customHeight="1">
      <c r="B285" s="191"/>
      <c r="C285" s="202"/>
      <c r="D285" s="114" t="s">
        <v>17</v>
      </c>
      <c r="E285" s="191"/>
      <c r="F285" s="1">
        <v>10</v>
      </c>
      <c r="G285" s="114" t="s">
        <v>89</v>
      </c>
      <c r="H285" s="240"/>
      <c r="I285" s="240">
        <f t="shared" si="4"/>
        <v>0</v>
      </c>
      <c r="J285" s="115"/>
      <c r="K285" s="186"/>
      <c r="L285" s="115"/>
      <c r="M285" s="116"/>
      <c r="N285" s="116"/>
      <c r="O285" s="187"/>
      <c r="P285" s="187"/>
      <c r="Q285" s="117"/>
      <c r="X285" s="121"/>
      <c r="Z285" s="95"/>
      <c r="AA285" s="96"/>
      <c r="AB285" s="97"/>
    </row>
    <row r="286" spans="2:28" ht="15">
      <c r="B286" s="49"/>
      <c r="C286" s="204" t="s">
        <v>90</v>
      </c>
      <c r="D286" s="114" t="s">
        <v>16</v>
      </c>
      <c r="E286" s="182"/>
      <c r="F286" s="199">
        <v>1</v>
      </c>
      <c r="G286" s="114" t="s">
        <v>16</v>
      </c>
      <c r="H286" s="279">
        <f>+H268+H270+H272+H274+H276+H278+H280</f>
        <v>177600411</v>
      </c>
      <c r="I286" s="240">
        <f t="shared" si="4"/>
        <v>177600411</v>
      </c>
      <c r="J286" s="115"/>
      <c r="K286" s="115"/>
      <c r="L286" s="115"/>
      <c r="M286" s="116">
        <v>45292</v>
      </c>
      <c r="N286" s="116">
        <v>45657</v>
      </c>
      <c r="O286" s="197"/>
      <c r="P286" s="197"/>
      <c r="Q286" s="49"/>
    </row>
    <row r="287" spans="2:28" ht="15">
      <c r="B287" s="49"/>
      <c r="C287" s="204"/>
      <c r="D287" s="114" t="s">
        <v>17</v>
      </c>
      <c r="E287" s="191"/>
      <c r="F287" s="199"/>
      <c r="G287" s="114" t="s">
        <v>89</v>
      </c>
      <c r="H287" s="240">
        <f>+H269+H271+H273+H275+H277+H279+H281+H283</f>
        <v>168411498</v>
      </c>
      <c r="I287" s="240">
        <f t="shared" si="4"/>
        <v>168411498</v>
      </c>
      <c r="J287" s="115"/>
      <c r="K287" s="206"/>
      <c r="L287" s="115"/>
      <c r="M287" s="116">
        <v>45292</v>
      </c>
      <c r="N287" s="116">
        <v>45657</v>
      </c>
      <c r="O287" s="197"/>
      <c r="P287" s="197"/>
      <c r="Q287" s="49"/>
    </row>
    <row r="288" spans="2:28">
      <c r="D288" s="126"/>
      <c r="H288" s="244"/>
      <c r="I288" s="287"/>
      <c r="J288" s="95"/>
      <c r="K288" s="95"/>
      <c r="L288" s="95"/>
      <c r="M288" s="207"/>
      <c r="N288" s="207"/>
      <c r="O288" s="128"/>
      <c r="P288" s="208"/>
      <c r="Q288" s="209"/>
      <c r="R288" s="208"/>
    </row>
    <row r="289" spans="2:17" ht="15">
      <c r="B289" s="210" t="s">
        <v>91</v>
      </c>
      <c r="C289" s="210"/>
      <c r="D289" s="211" t="s">
        <v>18</v>
      </c>
      <c r="E289" s="211"/>
      <c r="F289" s="211"/>
      <c r="G289" s="211"/>
      <c r="H289" s="211"/>
      <c r="I289" s="211"/>
      <c r="J289" s="212" t="s">
        <v>92</v>
      </c>
      <c r="K289" s="211" t="s">
        <v>93</v>
      </c>
      <c r="L289" s="211"/>
      <c r="M289" s="213" t="s">
        <v>94</v>
      </c>
      <c r="N289" s="214"/>
      <c r="O289" s="214"/>
      <c r="P289" s="214"/>
      <c r="Q289" s="214"/>
    </row>
    <row r="290" spans="2:17" ht="26.25" customHeight="1">
      <c r="B290" s="129" t="s">
        <v>126</v>
      </c>
      <c r="C290" s="131"/>
      <c r="D290" s="129" t="s">
        <v>286</v>
      </c>
      <c r="E290" s="130"/>
      <c r="F290" s="130"/>
      <c r="G290" s="130"/>
      <c r="H290" s="130"/>
      <c r="I290" s="131"/>
      <c r="J290" s="132"/>
      <c r="K290" s="133" t="s">
        <v>16</v>
      </c>
      <c r="L290" s="245"/>
      <c r="M290" s="134" t="s">
        <v>96</v>
      </c>
      <c r="N290" s="134"/>
      <c r="O290" s="134"/>
      <c r="P290" s="134"/>
      <c r="Q290" s="134"/>
    </row>
    <row r="291" spans="2:17" ht="18" customHeight="1">
      <c r="B291" s="135"/>
      <c r="C291" s="137"/>
      <c r="D291" s="135"/>
      <c r="E291" s="136"/>
      <c r="F291" s="136"/>
      <c r="G291" s="136"/>
      <c r="H291" s="136"/>
      <c r="I291" s="137"/>
      <c r="J291" s="132"/>
      <c r="K291" s="133" t="s">
        <v>17</v>
      </c>
      <c r="L291" s="216"/>
      <c r="M291" s="134"/>
      <c r="N291" s="134"/>
      <c r="O291" s="134"/>
      <c r="P291" s="134"/>
      <c r="Q291" s="134"/>
    </row>
    <row r="292" spans="2:17" ht="18.75" customHeight="1">
      <c r="B292" s="138"/>
      <c r="C292" s="140"/>
      <c r="D292" s="138" t="s">
        <v>97</v>
      </c>
      <c r="E292" s="139"/>
      <c r="F292" s="139"/>
      <c r="G292" s="139"/>
      <c r="H292" s="139"/>
      <c r="I292" s="140"/>
      <c r="J292" s="141"/>
      <c r="K292" s="133" t="s">
        <v>16</v>
      </c>
      <c r="L292" s="217"/>
      <c r="M292" s="142" t="s">
        <v>98</v>
      </c>
      <c r="N292" s="143"/>
      <c r="O292" s="143"/>
      <c r="P292" s="143"/>
      <c r="Q292" s="144"/>
    </row>
    <row r="293" spans="2:17" ht="14.25" customHeight="1">
      <c r="B293" s="145"/>
      <c r="C293" s="147"/>
      <c r="D293" s="145"/>
      <c r="E293" s="146"/>
      <c r="F293" s="146"/>
      <c r="G293" s="146"/>
      <c r="H293" s="146"/>
      <c r="I293" s="147"/>
      <c r="J293" s="141"/>
      <c r="K293" s="133" t="s">
        <v>17</v>
      </c>
      <c r="L293" s="216"/>
      <c r="M293" s="148"/>
      <c r="N293" s="149"/>
      <c r="O293" s="149"/>
      <c r="P293" s="149"/>
      <c r="Q293" s="150"/>
    </row>
    <row r="294" spans="2:17" ht="15">
      <c r="B294" s="138"/>
      <c r="C294" s="140"/>
      <c r="D294" s="138" t="s">
        <v>97</v>
      </c>
      <c r="E294" s="139"/>
      <c r="F294" s="139"/>
      <c r="G294" s="139"/>
      <c r="H294" s="139"/>
      <c r="I294" s="140"/>
      <c r="J294" s="141"/>
      <c r="K294" s="133" t="s">
        <v>16</v>
      </c>
      <c r="L294" s="216"/>
      <c r="M294" s="148"/>
      <c r="N294" s="149"/>
      <c r="O294" s="149"/>
      <c r="P294" s="149"/>
      <c r="Q294" s="150"/>
    </row>
    <row r="295" spans="2:17" ht="15">
      <c r="B295" s="145"/>
      <c r="C295" s="147"/>
      <c r="D295" s="145"/>
      <c r="E295" s="146"/>
      <c r="F295" s="146"/>
      <c r="G295" s="146"/>
      <c r="H295" s="146"/>
      <c r="I295" s="147"/>
      <c r="J295" s="141"/>
      <c r="K295" s="133" t="s">
        <v>17</v>
      </c>
      <c r="L295" s="216"/>
      <c r="M295" s="148"/>
      <c r="N295" s="149"/>
      <c r="O295" s="149"/>
      <c r="P295" s="149"/>
      <c r="Q295" s="150"/>
    </row>
    <row r="296" spans="2:17" ht="15" customHeight="1">
      <c r="B296" s="129" t="s">
        <v>150</v>
      </c>
      <c r="C296" s="130"/>
      <c r="D296" s="130"/>
      <c r="E296" s="130"/>
      <c r="F296" s="130"/>
      <c r="G296" s="130"/>
      <c r="H296" s="130"/>
      <c r="I296" s="130"/>
      <c r="J296" s="130"/>
      <c r="K296" s="130"/>
      <c r="L296" s="131"/>
      <c r="M296" s="148"/>
      <c r="N296" s="149"/>
      <c r="O296" s="149"/>
      <c r="P296" s="149"/>
      <c r="Q296" s="150"/>
    </row>
    <row r="297" spans="2:17" ht="150.6" customHeight="1">
      <c r="B297" s="135"/>
      <c r="C297" s="136"/>
      <c r="D297" s="136"/>
      <c r="E297" s="136"/>
      <c r="F297" s="136"/>
      <c r="G297" s="136"/>
      <c r="H297" s="136"/>
      <c r="I297" s="136"/>
      <c r="J297" s="136"/>
      <c r="K297" s="136"/>
      <c r="L297" s="137"/>
      <c r="M297" s="151"/>
      <c r="N297" s="152"/>
      <c r="O297" s="152"/>
      <c r="P297" s="152"/>
      <c r="Q297" s="153"/>
    </row>
    <row r="299" spans="2:17" ht="15" thickBot="1"/>
    <row r="300" spans="2:17" ht="15.75" thickBot="1">
      <c r="B300" s="30" t="s">
        <v>151</v>
      </c>
      <c r="C300" s="31">
        <f>+H24+H61+H97+H128+H167+H201+H234+H286</f>
        <v>1118099361</v>
      </c>
      <c r="E300" s="263"/>
      <c r="F300" s="291"/>
    </row>
    <row r="301" spans="2:17" ht="15.75" thickBot="1">
      <c r="B301" s="32" t="s">
        <v>254</v>
      </c>
      <c r="C301" s="31">
        <f>+H25+H62+H98+H129+H168+H202+H235+H287</f>
        <v>903893867</v>
      </c>
      <c r="E301" s="263"/>
      <c r="F301" s="291"/>
    </row>
    <row r="302" spans="2:17">
      <c r="C302" s="292"/>
      <c r="F302" s="223"/>
    </row>
  </sheetData>
  <mergeCells count="728">
    <mergeCell ref="B292:C293"/>
    <mergeCell ref="D292:I293"/>
    <mergeCell ref="J292:J293"/>
    <mergeCell ref="M292:Q297"/>
    <mergeCell ref="B294:C295"/>
    <mergeCell ref="D294:I295"/>
    <mergeCell ref="J294:J295"/>
    <mergeCell ref="B296:L297"/>
    <mergeCell ref="B289:C289"/>
    <mergeCell ref="D289:I289"/>
    <mergeCell ref="K289:L289"/>
    <mergeCell ref="M289:Q289"/>
    <mergeCell ref="B290:C291"/>
    <mergeCell ref="D290:I291"/>
    <mergeCell ref="J290:J291"/>
    <mergeCell ref="M290:Q291"/>
    <mergeCell ref="B286:B287"/>
    <mergeCell ref="C286:C287"/>
    <mergeCell ref="E286:E287"/>
    <mergeCell ref="O286:O287"/>
    <mergeCell ref="P286:P287"/>
    <mergeCell ref="Q286:Q287"/>
    <mergeCell ref="C282:C285"/>
    <mergeCell ref="E282:E283"/>
    <mergeCell ref="O282:O283"/>
    <mergeCell ref="P282:P283"/>
    <mergeCell ref="Q282:Q283"/>
    <mergeCell ref="E284:E285"/>
    <mergeCell ref="O284:O285"/>
    <mergeCell ref="P284:P285"/>
    <mergeCell ref="Q284:Q285"/>
    <mergeCell ref="P276:P277"/>
    <mergeCell ref="Q276:Q277"/>
    <mergeCell ref="E278:E279"/>
    <mergeCell ref="O278:O279"/>
    <mergeCell ref="P278:P279"/>
    <mergeCell ref="Q278:Q279"/>
    <mergeCell ref="C280:C281"/>
    <mergeCell ref="E280:E281"/>
    <mergeCell ref="O280:O281"/>
    <mergeCell ref="P280:P281"/>
    <mergeCell ref="Q280:Q281"/>
    <mergeCell ref="Q270:Q271"/>
    <mergeCell ref="C272:C273"/>
    <mergeCell ref="E272:E273"/>
    <mergeCell ref="O272:O273"/>
    <mergeCell ref="P272:P273"/>
    <mergeCell ref="Q272:Q273"/>
    <mergeCell ref="B268:B285"/>
    <mergeCell ref="C268:C269"/>
    <mergeCell ref="E268:E269"/>
    <mergeCell ref="O268:O269"/>
    <mergeCell ref="P268:P269"/>
    <mergeCell ref="Q268:Q269"/>
    <mergeCell ref="C270:C271"/>
    <mergeCell ref="E270:E271"/>
    <mergeCell ref="O270:O271"/>
    <mergeCell ref="P270:P271"/>
    <mergeCell ref="C274:C275"/>
    <mergeCell ref="E274:E275"/>
    <mergeCell ref="O274:O275"/>
    <mergeCell ref="P274:P275"/>
    <mergeCell ref="Q274:Q275"/>
    <mergeCell ref="C276:C279"/>
    <mergeCell ref="E276:E277"/>
    <mergeCell ref="O276:O277"/>
    <mergeCell ref="U257:W257"/>
    <mergeCell ref="B258:C258"/>
    <mergeCell ref="D258:I258"/>
    <mergeCell ref="N258:P258"/>
    <mergeCell ref="U258:W258"/>
    <mergeCell ref="N259:P259"/>
    <mergeCell ref="O265:Q265"/>
    <mergeCell ref="U265:V265"/>
    <mergeCell ref="O266:O267"/>
    <mergeCell ref="P266:P267"/>
    <mergeCell ref="Q266:Q267"/>
    <mergeCell ref="U266:V266"/>
    <mergeCell ref="U267:V267"/>
    <mergeCell ref="U264:V264"/>
    <mergeCell ref="B265:B267"/>
    <mergeCell ref="C265:C267"/>
    <mergeCell ref="D265:D267"/>
    <mergeCell ref="E265:E267"/>
    <mergeCell ref="F265:F267"/>
    <mergeCell ref="G265:G267"/>
    <mergeCell ref="H265:H267"/>
    <mergeCell ref="I265:L266"/>
    <mergeCell ref="M265:N266"/>
    <mergeCell ref="T254:X254"/>
    <mergeCell ref="B255:C255"/>
    <mergeCell ref="D255:I255"/>
    <mergeCell ref="N255:P255"/>
    <mergeCell ref="B256:C256"/>
    <mergeCell ref="D256:I256"/>
    <mergeCell ref="N256:P256"/>
    <mergeCell ref="U256:W256"/>
    <mergeCell ref="C251:Q251"/>
    <mergeCell ref="D252:Q252"/>
    <mergeCell ref="D253:Q253"/>
    <mergeCell ref="B254:C254"/>
    <mergeCell ref="D254:I254"/>
    <mergeCell ref="J254:L264"/>
    <mergeCell ref="M254:Q254"/>
    <mergeCell ref="B257:C257"/>
    <mergeCell ref="D257:I257"/>
    <mergeCell ref="N257:P257"/>
    <mergeCell ref="N260:P260"/>
    <mergeCell ref="N261:P261"/>
    <mergeCell ref="N262:P262"/>
    <mergeCell ref="N263:P263"/>
    <mergeCell ref="D264:I264"/>
    <mergeCell ref="N264:P264"/>
    <mergeCell ref="B247:C250"/>
    <mergeCell ref="D247:M248"/>
    <mergeCell ref="N247:O247"/>
    <mergeCell ref="P247:Q250"/>
    <mergeCell ref="N248:O248"/>
    <mergeCell ref="D249:M250"/>
    <mergeCell ref="N249:O249"/>
    <mergeCell ref="N250:O250"/>
    <mergeCell ref="B240:C241"/>
    <mergeCell ref="D240:I241"/>
    <mergeCell ref="J240:J241"/>
    <mergeCell ref="M240:Q245"/>
    <mergeCell ref="B242:C243"/>
    <mergeCell ref="D242:I243"/>
    <mergeCell ref="J242:J243"/>
    <mergeCell ref="B244:L245"/>
    <mergeCell ref="B237:C237"/>
    <mergeCell ref="D237:I237"/>
    <mergeCell ref="K237:L237"/>
    <mergeCell ref="M237:Q237"/>
    <mergeCell ref="B238:C239"/>
    <mergeCell ref="D238:I239"/>
    <mergeCell ref="J238:J239"/>
    <mergeCell ref="M238:Q239"/>
    <mergeCell ref="B234:B235"/>
    <mergeCell ref="C234:C235"/>
    <mergeCell ref="E234:E235"/>
    <mergeCell ref="O234:O235"/>
    <mergeCell ref="P234:P235"/>
    <mergeCell ref="Q234:Q235"/>
    <mergeCell ref="U230:V230"/>
    <mergeCell ref="C232:C233"/>
    <mergeCell ref="E232:E233"/>
    <mergeCell ref="O232:O233"/>
    <mergeCell ref="P232:P233"/>
    <mergeCell ref="Q232:Q233"/>
    <mergeCell ref="B230:B233"/>
    <mergeCell ref="C230:C231"/>
    <mergeCell ref="E230:E231"/>
    <mergeCell ref="O230:O231"/>
    <mergeCell ref="P230:P231"/>
    <mergeCell ref="Q230:Q231"/>
    <mergeCell ref="B227:B229"/>
    <mergeCell ref="C227:C229"/>
    <mergeCell ref="D227:D229"/>
    <mergeCell ref="E227:E229"/>
    <mergeCell ref="F227:F229"/>
    <mergeCell ref="G227:G229"/>
    <mergeCell ref="U224:W224"/>
    <mergeCell ref="B225:C225"/>
    <mergeCell ref="D225:I225"/>
    <mergeCell ref="N225:P225"/>
    <mergeCell ref="U225:W225"/>
    <mergeCell ref="D226:I226"/>
    <mergeCell ref="N226:P226"/>
    <mergeCell ref="U226:V226"/>
    <mergeCell ref="H227:H229"/>
    <mergeCell ref="I227:L228"/>
    <mergeCell ref="M227:N228"/>
    <mergeCell ref="O227:Q227"/>
    <mergeCell ref="U227:V227"/>
    <mergeCell ref="O228:O229"/>
    <mergeCell ref="P228:P229"/>
    <mergeCell ref="Q228:Q229"/>
    <mergeCell ref="U228:V228"/>
    <mergeCell ref="U229:V229"/>
    <mergeCell ref="T221:X221"/>
    <mergeCell ref="B222:C222"/>
    <mergeCell ref="D222:I222"/>
    <mergeCell ref="N222:P222"/>
    <mergeCell ref="B223:C223"/>
    <mergeCell ref="D223:I223"/>
    <mergeCell ref="N223:P223"/>
    <mergeCell ref="U223:W223"/>
    <mergeCell ref="C218:Q218"/>
    <mergeCell ref="D219:Q219"/>
    <mergeCell ref="D220:Q220"/>
    <mergeCell ref="B221:C221"/>
    <mergeCell ref="D221:I221"/>
    <mergeCell ref="J221:L226"/>
    <mergeCell ref="M221:Q221"/>
    <mergeCell ref="B224:C224"/>
    <mergeCell ref="D224:I224"/>
    <mergeCell ref="N224:P224"/>
    <mergeCell ref="B214:C217"/>
    <mergeCell ref="D214:M215"/>
    <mergeCell ref="N214:O214"/>
    <mergeCell ref="P214:Q217"/>
    <mergeCell ref="N215:O215"/>
    <mergeCell ref="D216:M217"/>
    <mergeCell ref="N216:O216"/>
    <mergeCell ref="N217:O217"/>
    <mergeCell ref="B207:C208"/>
    <mergeCell ref="D207:I208"/>
    <mergeCell ref="J207:J208"/>
    <mergeCell ref="M207:Q212"/>
    <mergeCell ref="B209:C210"/>
    <mergeCell ref="D209:I210"/>
    <mergeCell ref="J209:J210"/>
    <mergeCell ref="B211:L212"/>
    <mergeCell ref="B204:C204"/>
    <mergeCell ref="D204:I204"/>
    <mergeCell ref="K204:L204"/>
    <mergeCell ref="M204:Q204"/>
    <mergeCell ref="B205:C206"/>
    <mergeCell ref="D205:I206"/>
    <mergeCell ref="J205:J206"/>
    <mergeCell ref="M205:Q206"/>
    <mergeCell ref="B201:B202"/>
    <mergeCell ref="C201:C202"/>
    <mergeCell ref="E201:E202"/>
    <mergeCell ref="O201:O202"/>
    <mergeCell ref="P201:P202"/>
    <mergeCell ref="Q201:Q202"/>
    <mergeCell ref="U197:V197"/>
    <mergeCell ref="C199:C200"/>
    <mergeCell ref="E199:E200"/>
    <mergeCell ref="O199:O200"/>
    <mergeCell ref="P199:P200"/>
    <mergeCell ref="Q199:Q200"/>
    <mergeCell ref="B197:B200"/>
    <mergeCell ref="C197:C198"/>
    <mergeCell ref="E197:E198"/>
    <mergeCell ref="O197:O198"/>
    <mergeCell ref="P197:P198"/>
    <mergeCell ref="Q197:Q198"/>
    <mergeCell ref="U193:V193"/>
    <mergeCell ref="B194:B196"/>
    <mergeCell ref="C194:C196"/>
    <mergeCell ref="D194:D196"/>
    <mergeCell ref="E194:E196"/>
    <mergeCell ref="F194:F196"/>
    <mergeCell ref="G194:G196"/>
    <mergeCell ref="H194:H196"/>
    <mergeCell ref="I194:L195"/>
    <mergeCell ref="M194:N195"/>
    <mergeCell ref="O194:Q194"/>
    <mergeCell ref="U194:V194"/>
    <mergeCell ref="O195:O196"/>
    <mergeCell ref="P195:P196"/>
    <mergeCell ref="Q195:Q196"/>
    <mergeCell ref="U195:V195"/>
    <mergeCell ref="U196:V196"/>
    <mergeCell ref="U190:W190"/>
    <mergeCell ref="B191:C191"/>
    <mergeCell ref="D191:I191"/>
    <mergeCell ref="N191:P191"/>
    <mergeCell ref="U191:W191"/>
    <mergeCell ref="N192:P192"/>
    <mergeCell ref="T187:X187"/>
    <mergeCell ref="B188:C188"/>
    <mergeCell ref="D188:I188"/>
    <mergeCell ref="N188:P188"/>
    <mergeCell ref="B189:C189"/>
    <mergeCell ref="D189:I189"/>
    <mergeCell ref="N189:P189"/>
    <mergeCell ref="U189:W189"/>
    <mergeCell ref="C184:Q184"/>
    <mergeCell ref="D185:Q185"/>
    <mergeCell ref="D186:Q186"/>
    <mergeCell ref="B187:C187"/>
    <mergeCell ref="D187:I187"/>
    <mergeCell ref="J187:L193"/>
    <mergeCell ref="M187:Q187"/>
    <mergeCell ref="B190:C190"/>
    <mergeCell ref="D190:I190"/>
    <mergeCell ref="N190:P190"/>
    <mergeCell ref="D193:I193"/>
    <mergeCell ref="N193:P193"/>
    <mergeCell ref="B180:C183"/>
    <mergeCell ref="D180:M181"/>
    <mergeCell ref="N180:O180"/>
    <mergeCell ref="P180:Q183"/>
    <mergeCell ref="N181:O181"/>
    <mergeCell ref="D182:M183"/>
    <mergeCell ref="N182:O182"/>
    <mergeCell ref="N183:O183"/>
    <mergeCell ref="B173:C174"/>
    <mergeCell ref="D173:I174"/>
    <mergeCell ref="J173:J174"/>
    <mergeCell ref="M173:Q178"/>
    <mergeCell ref="B175:C176"/>
    <mergeCell ref="D175:I176"/>
    <mergeCell ref="J175:J176"/>
    <mergeCell ref="B177:L178"/>
    <mergeCell ref="B170:C170"/>
    <mergeCell ref="D170:I170"/>
    <mergeCell ref="K170:L170"/>
    <mergeCell ref="M170:Q170"/>
    <mergeCell ref="B171:C172"/>
    <mergeCell ref="D171:I172"/>
    <mergeCell ref="J171:J172"/>
    <mergeCell ref="M171:Q172"/>
    <mergeCell ref="B167:B168"/>
    <mergeCell ref="C167:C168"/>
    <mergeCell ref="E167:E168"/>
    <mergeCell ref="O167:O168"/>
    <mergeCell ref="P167:P168"/>
    <mergeCell ref="Q167:Q168"/>
    <mergeCell ref="G158:G160"/>
    <mergeCell ref="H158:H160"/>
    <mergeCell ref="I158:L159"/>
    <mergeCell ref="M158:N159"/>
    <mergeCell ref="O158:Q158"/>
    <mergeCell ref="U158:V158"/>
    <mergeCell ref="O159:O160"/>
    <mergeCell ref="P159:P160"/>
    <mergeCell ref="Q159:Q160"/>
    <mergeCell ref="U159:V159"/>
    <mergeCell ref="U157:V157"/>
    <mergeCell ref="B158:B160"/>
    <mergeCell ref="C158:C160"/>
    <mergeCell ref="D158:D160"/>
    <mergeCell ref="E158:E160"/>
    <mergeCell ref="F158:F160"/>
    <mergeCell ref="B161:B166"/>
    <mergeCell ref="C161:C162"/>
    <mergeCell ref="E161:E162"/>
    <mergeCell ref="O161:O162"/>
    <mergeCell ref="P161:P162"/>
    <mergeCell ref="Q161:Q162"/>
    <mergeCell ref="U161:V161"/>
    <mergeCell ref="C163:C164"/>
    <mergeCell ref="E163:E164"/>
    <mergeCell ref="O163:O164"/>
    <mergeCell ref="P163:P164"/>
    <mergeCell ref="Q163:Q164"/>
    <mergeCell ref="C165:C166"/>
    <mergeCell ref="E165:E166"/>
    <mergeCell ref="O165:O166"/>
    <mergeCell ref="P165:P166"/>
    <mergeCell ref="Q165:Q166"/>
    <mergeCell ref="U160:V160"/>
    <mergeCell ref="U151:W151"/>
    <mergeCell ref="B152:C152"/>
    <mergeCell ref="D152:I152"/>
    <mergeCell ref="N152:P152"/>
    <mergeCell ref="U152:W152"/>
    <mergeCell ref="N153:P153"/>
    <mergeCell ref="T148:X148"/>
    <mergeCell ref="B149:C149"/>
    <mergeCell ref="D149:I149"/>
    <mergeCell ref="N149:P149"/>
    <mergeCell ref="B150:C150"/>
    <mergeCell ref="D150:I150"/>
    <mergeCell ref="N150:P150"/>
    <mergeCell ref="U150:W150"/>
    <mergeCell ref="C145:Q145"/>
    <mergeCell ref="D146:Q146"/>
    <mergeCell ref="D147:Q147"/>
    <mergeCell ref="B148:C148"/>
    <mergeCell ref="D148:I148"/>
    <mergeCell ref="J148:L157"/>
    <mergeCell ref="M148:Q148"/>
    <mergeCell ref="B151:C151"/>
    <mergeCell ref="D151:I151"/>
    <mergeCell ref="N154:P154"/>
    <mergeCell ref="N155:P155"/>
    <mergeCell ref="N156:P156"/>
    <mergeCell ref="D157:I157"/>
    <mergeCell ref="N157:P157"/>
    <mergeCell ref="B141:C144"/>
    <mergeCell ref="D141:M142"/>
    <mergeCell ref="N141:O141"/>
    <mergeCell ref="P141:Q144"/>
    <mergeCell ref="N142:O142"/>
    <mergeCell ref="D143:M144"/>
    <mergeCell ref="N143:O143"/>
    <mergeCell ref="N144:O144"/>
    <mergeCell ref="B134:C135"/>
    <mergeCell ref="D134:I135"/>
    <mergeCell ref="J134:J135"/>
    <mergeCell ref="M134:Q139"/>
    <mergeCell ref="B136:C137"/>
    <mergeCell ref="D136:I137"/>
    <mergeCell ref="J136:J137"/>
    <mergeCell ref="B138:L139"/>
    <mergeCell ref="B131:C131"/>
    <mergeCell ref="D131:I131"/>
    <mergeCell ref="K131:L131"/>
    <mergeCell ref="M131:Q131"/>
    <mergeCell ref="B132:C133"/>
    <mergeCell ref="D132:I133"/>
    <mergeCell ref="J132:J133"/>
    <mergeCell ref="M132:Q133"/>
    <mergeCell ref="U126:V126"/>
    <mergeCell ref="B128:B129"/>
    <mergeCell ref="C128:C129"/>
    <mergeCell ref="E128:E129"/>
    <mergeCell ref="O128:O129"/>
    <mergeCell ref="P128:P129"/>
    <mergeCell ref="Q128:Q129"/>
    <mergeCell ref="B126:B127"/>
    <mergeCell ref="C126:C127"/>
    <mergeCell ref="E126:E127"/>
    <mergeCell ref="O126:O127"/>
    <mergeCell ref="P126:P127"/>
    <mergeCell ref="Q126:Q127"/>
    <mergeCell ref="B123:B125"/>
    <mergeCell ref="C123:C125"/>
    <mergeCell ref="D123:D125"/>
    <mergeCell ref="E123:E125"/>
    <mergeCell ref="F123:F125"/>
    <mergeCell ref="G123:G125"/>
    <mergeCell ref="U120:W120"/>
    <mergeCell ref="B121:C121"/>
    <mergeCell ref="D121:I121"/>
    <mergeCell ref="N121:P121"/>
    <mergeCell ref="U121:W121"/>
    <mergeCell ref="D122:I122"/>
    <mergeCell ref="N122:P122"/>
    <mergeCell ref="U122:V122"/>
    <mergeCell ref="H123:H125"/>
    <mergeCell ref="I123:L124"/>
    <mergeCell ref="M123:N124"/>
    <mergeCell ref="O123:Q123"/>
    <mergeCell ref="U123:V123"/>
    <mergeCell ref="O124:O125"/>
    <mergeCell ref="P124:P125"/>
    <mergeCell ref="Q124:Q125"/>
    <mergeCell ref="U124:V124"/>
    <mergeCell ref="U125:V125"/>
    <mergeCell ref="T117:X117"/>
    <mergeCell ref="B118:C118"/>
    <mergeCell ref="D118:I118"/>
    <mergeCell ref="N118:P118"/>
    <mergeCell ref="B119:C119"/>
    <mergeCell ref="D119:I119"/>
    <mergeCell ref="N119:P119"/>
    <mergeCell ref="U119:W119"/>
    <mergeCell ref="C114:Q114"/>
    <mergeCell ref="D115:Q115"/>
    <mergeCell ref="D116:Q116"/>
    <mergeCell ref="B117:C117"/>
    <mergeCell ref="D117:I117"/>
    <mergeCell ref="J117:L122"/>
    <mergeCell ref="M117:Q117"/>
    <mergeCell ref="B120:C120"/>
    <mergeCell ref="D120:I120"/>
    <mergeCell ref="N120:P120"/>
    <mergeCell ref="B110:C113"/>
    <mergeCell ref="D110:M111"/>
    <mergeCell ref="N110:O110"/>
    <mergeCell ref="P110:Q113"/>
    <mergeCell ref="N111:O111"/>
    <mergeCell ref="D112:M113"/>
    <mergeCell ref="N112:O112"/>
    <mergeCell ref="N113:O113"/>
    <mergeCell ref="B103:C104"/>
    <mergeCell ref="D103:I104"/>
    <mergeCell ref="J103:J104"/>
    <mergeCell ref="M103:Q108"/>
    <mergeCell ref="B105:C106"/>
    <mergeCell ref="D105:I106"/>
    <mergeCell ref="J105:J106"/>
    <mergeCell ref="B107:L108"/>
    <mergeCell ref="B100:C100"/>
    <mergeCell ref="D100:I100"/>
    <mergeCell ref="K100:L100"/>
    <mergeCell ref="M100:Q100"/>
    <mergeCell ref="B101:C102"/>
    <mergeCell ref="D101:I102"/>
    <mergeCell ref="J101:J102"/>
    <mergeCell ref="M101:Q102"/>
    <mergeCell ref="Q95:Q96"/>
    <mergeCell ref="B97:B98"/>
    <mergeCell ref="C97:C98"/>
    <mergeCell ref="E97:E98"/>
    <mergeCell ref="O97:O98"/>
    <mergeCell ref="P97:P98"/>
    <mergeCell ref="Q97:Q98"/>
    <mergeCell ref="U91:V91"/>
    <mergeCell ref="C93:C94"/>
    <mergeCell ref="E93:E94"/>
    <mergeCell ref="O93:O94"/>
    <mergeCell ref="P93:P94"/>
    <mergeCell ref="Q93:Q94"/>
    <mergeCell ref="B91:B96"/>
    <mergeCell ref="C91:C92"/>
    <mergeCell ref="E91:E92"/>
    <mergeCell ref="O91:O92"/>
    <mergeCell ref="P91:P92"/>
    <mergeCell ref="Q91:Q92"/>
    <mergeCell ref="C95:C96"/>
    <mergeCell ref="E95:E96"/>
    <mergeCell ref="O95:O96"/>
    <mergeCell ref="P95:P96"/>
    <mergeCell ref="U87:V87"/>
    <mergeCell ref="B88:B90"/>
    <mergeCell ref="C88:C90"/>
    <mergeCell ref="D88:D90"/>
    <mergeCell ref="E88:E90"/>
    <mergeCell ref="F88:F90"/>
    <mergeCell ref="G88:G90"/>
    <mergeCell ref="H88:H90"/>
    <mergeCell ref="I88:L89"/>
    <mergeCell ref="M88:N89"/>
    <mergeCell ref="O88:Q88"/>
    <mergeCell ref="U88:V88"/>
    <mergeCell ref="O89:O90"/>
    <mergeCell ref="P89:P90"/>
    <mergeCell ref="Q89:Q90"/>
    <mergeCell ref="U89:V89"/>
    <mergeCell ref="U90:V90"/>
    <mergeCell ref="U84:W84"/>
    <mergeCell ref="B85:C85"/>
    <mergeCell ref="D85:I85"/>
    <mergeCell ref="N85:P85"/>
    <mergeCell ref="U85:W85"/>
    <mergeCell ref="N86:P86"/>
    <mergeCell ref="T81:X81"/>
    <mergeCell ref="B82:C82"/>
    <mergeCell ref="D82:I82"/>
    <mergeCell ref="N82:P82"/>
    <mergeCell ref="B83:C83"/>
    <mergeCell ref="D83:I83"/>
    <mergeCell ref="N83:P83"/>
    <mergeCell ref="U83:W83"/>
    <mergeCell ref="C78:Q78"/>
    <mergeCell ref="D79:Q79"/>
    <mergeCell ref="D80:Q80"/>
    <mergeCell ref="B81:C81"/>
    <mergeCell ref="D81:I81"/>
    <mergeCell ref="J81:L87"/>
    <mergeCell ref="M81:Q81"/>
    <mergeCell ref="B84:C84"/>
    <mergeCell ref="D84:I84"/>
    <mergeCell ref="N84:P84"/>
    <mergeCell ref="D87:I87"/>
    <mergeCell ref="N87:P87"/>
    <mergeCell ref="B74:C77"/>
    <mergeCell ref="D74:M75"/>
    <mergeCell ref="N74:O74"/>
    <mergeCell ref="P74:Q77"/>
    <mergeCell ref="N75:O75"/>
    <mergeCell ref="D76:M77"/>
    <mergeCell ref="N76:O76"/>
    <mergeCell ref="N77:O77"/>
    <mergeCell ref="B67:C68"/>
    <mergeCell ref="D67:I68"/>
    <mergeCell ref="J67:J68"/>
    <mergeCell ref="M67:Q72"/>
    <mergeCell ref="B69:C70"/>
    <mergeCell ref="D69:I70"/>
    <mergeCell ref="J69:J70"/>
    <mergeCell ref="B71:L72"/>
    <mergeCell ref="B64:C64"/>
    <mergeCell ref="D64:I64"/>
    <mergeCell ref="K64:L64"/>
    <mergeCell ref="M64:Q64"/>
    <mergeCell ref="B65:C66"/>
    <mergeCell ref="D65:I66"/>
    <mergeCell ref="J65:J66"/>
    <mergeCell ref="M65:Q66"/>
    <mergeCell ref="B61:B62"/>
    <mergeCell ref="C61:C62"/>
    <mergeCell ref="E61:E62"/>
    <mergeCell ref="O61:O62"/>
    <mergeCell ref="P61:P62"/>
    <mergeCell ref="Q61:Q62"/>
    <mergeCell ref="U57:V57"/>
    <mergeCell ref="C59:C60"/>
    <mergeCell ref="E59:E60"/>
    <mergeCell ref="O59:O60"/>
    <mergeCell ref="P59:P60"/>
    <mergeCell ref="Q59:Q60"/>
    <mergeCell ref="B57:B60"/>
    <mergeCell ref="C57:C58"/>
    <mergeCell ref="E57:E58"/>
    <mergeCell ref="O57:O58"/>
    <mergeCell ref="P57:P58"/>
    <mergeCell ref="Q57:Q58"/>
    <mergeCell ref="D52:I52"/>
    <mergeCell ref="N52:P52"/>
    <mergeCell ref="U52:W52"/>
    <mergeCell ref="D53:I53"/>
    <mergeCell ref="N53:P53"/>
    <mergeCell ref="U53:V53"/>
    <mergeCell ref="B54:B56"/>
    <mergeCell ref="C54:C56"/>
    <mergeCell ref="D54:D56"/>
    <mergeCell ref="E54:E56"/>
    <mergeCell ref="F54:F56"/>
    <mergeCell ref="G54:G56"/>
    <mergeCell ref="H54:H56"/>
    <mergeCell ref="I54:L55"/>
    <mergeCell ref="M54:N55"/>
    <mergeCell ref="O54:Q54"/>
    <mergeCell ref="U54:V54"/>
    <mergeCell ref="O55:O56"/>
    <mergeCell ref="P55:P56"/>
    <mergeCell ref="Q55:Q56"/>
    <mergeCell ref="U55:V55"/>
    <mergeCell ref="U56:V56"/>
    <mergeCell ref="T44:X44"/>
    <mergeCell ref="B45:C45"/>
    <mergeCell ref="D45:I45"/>
    <mergeCell ref="N45:P45"/>
    <mergeCell ref="B46:C46"/>
    <mergeCell ref="D46:I46"/>
    <mergeCell ref="N46:P46"/>
    <mergeCell ref="U46:W46"/>
    <mergeCell ref="C41:Q41"/>
    <mergeCell ref="D42:Q42"/>
    <mergeCell ref="D43:Q43"/>
    <mergeCell ref="B44:C44"/>
    <mergeCell ref="D44:I44"/>
    <mergeCell ref="J44:L53"/>
    <mergeCell ref="M44:Q44"/>
    <mergeCell ref="B47:C47"/>
    <mergeCell ref="D47:I47"/>
    <mergeCell ref="N47:P47"/>
    <mergeCell ref="U47:W47"/>
    <mergeCell ref="N48:P48"/>
    <mergeCell ref="N49:P49"/>
    <mergeCell ref="N50:P50"/>
    <mergeCell ref="N51:P51"/>
    <mergeCell ref="B52:C52"/>
    <mergeCell ref="B37:C40"/>
    <mergeCell ref="D37:M38"/>
    <mergeCell ref="N37:O37"/>
    <mergeCell ref="P37:Q40"/>
    <mergeCell ref="N38:O38"/>
    <mergeCell ref="D39:M40"/>
    <mergeCell ref="N39:O39"/>
    <mergeCell ref="N40:O40"/>
    <mergeCell ref="B30:C31"/>
    <mergeCell ref="D30:I31"/>
    <mergeCell ref="J30:J31"/>
    <mergeCell ref="M30:Q35"/>
    <mergeCell ref="B32:C33"/>
    <mergeCell ref="D32:I33"/>
    <mergeCell ref="J32:J33"/>
    <mergeCell ref="B34:L35"/>
    <mergeCell ref="B27:C27"/>
    <mergeCell ref="D27:I27"/>
    <mergeCell ref="K27:L27"/>
    <mergeCell ref="M27:Q27"/>
    <mergeCell ref="B28:C29"/>
    <mergeCell ref="D28:I29"/>
    <mergeCell ref="J28:J29"/>
    <mergeCell ref="M28:Q29"/>
    <mergeCell ref="Q22:Q23"/>
    <mergeCell ref="B24:B25"/>
    <mergeCell ref="C24:C25"/>
    <mergeCell ref="E24:E25"/>
    <mergeCell ref="O24:O25"/>
    <mergeCell ref="P24:P25"/>
    <mergeCell ref="Q24:Q25"/>
    <mergeCell ref="U18:V18"/>
    <mergeCell ref="C20:C21"/>
    <mergeCell ref="E20:E21"/>
    <mergeCell ref="O20:O21"/>
    <mergeCell ref="P20:P21"/>
    <mergeCell ref="Q20:Q21"/>
    <mergeCell ref="B18:B23"/>
    <mergeCell ref="C18:C19"/>
    <mergeCell ref="E18:E19"/>
    <mergeCell ref="O18:O19"/>
    <mergeCell ref="P18:P19"/>
    <mergeCell ref="Q18:Q19"/>
    <mergeCell ref="C22:C23"/>
    <mergeCell ref="E22:E23"/>
    <mergeCell ref="O22:O23"/>
    <mergeCell ref="P22:P23"/>
    <mergeCell ref="B15:B17"/>
    <mergeCell ref="C15:C17"/>
    <mergeCell ref="D15:D17"/>
    <mergeCell ref="E15:E17"/>
    <mergeCell ref="F15:F17"/>
    <mergeCell ref="G15:G17"/>
    <mergeCell ref="U12:W12"/>
    <mergeCell ref="B13:C13"/>
    <mergeCell ref="D13:I13"/>
    <mergeCell ref="N13:P13"/>
    <mergeCell ref="U13:W13"/>
    <mergeCell ref="D14:I14"/>
    <mergeCell ref="N14:P14"/>
    <mergeCell ref="U14:V14"/>
    <mergeCell ref="H15:H17"/>
    <mergeCell ref="I15:L16"/>
    <mergeCell ref="M15:N16"/>
    <mergeCell ref="O15:Q15"/>
    <mergeCell ref="U15:V15"/>
    <mergeCell ref="O16:O17"/>
    <mergeCell ref="P16:P17"/>
    <mergeCell ref="Q16:Q17"/>
    <mergeCell ref="U16:V16"/>
    <mergeCell ref="U17:V17"/>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2:C5"/>
    <mergeCell ref="D2:M3"/>
    <mergeCell ref="N2:O2"/>
    <mergeCell ref="P2:Q5"/>
    <mergeCell ref="N3:O3"/>
    <mergeCell ref="D4:M5"/>
    <mergeCell ref="N4:O4"/>
    <mergeCell ref="N5:O5"/>
    <mergeCell ref="T9:X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A62"/>
  <sheetViews>
    <sheetView zoomScale="70" zoomScaleNormal="70" workbookViewId="0">
      <selection activeCell="B9" sqref="B9:C9"/>
    </sheetView>
  </sheetViews>
  <sheetFormatPr baseColWidth="10" defaultColWidth="12.5703125" defaultRowHeight="14.25"/>
  <cols>
    <col min="1" max="1" width="6.7109375" style="48" customWidth="1"/>
    <col min="2" max="2" width="45.42578125" style="48" customWidth="1"/>
    <col min="3" max="3" width="86.85546875" style="48" customWidth="1"/>
    <col min="4" max="4" width="16.85546875" style="48" customWidth="1"/>
    <col min="5" max="5" width="15" style="48" customWidth="1"/>
    <col min="6" max="6" width="16.7109375" style="48" customWidth="1"/>
    <col min="7" max="7" width="18" style="48" customWidth="1"/>
    <col min="8" max="8" width="22.85546875" style="48" customWidth="1"/>
    <col min="9" max="9" width="17.28515625" style="48" bestFit="1" customWidth="1"/>
    <col min="10" max="10" width="20.85546875" style="48" customWidth="1"/>
    <col min="11" max="11" width="13.5703125" style="48" customWidth="1"/>
    <col min="12" max="12" width="15.85546875" style="48" customWidth="1"/>
    <col min="13" max="13" width="14.85546875" style="154" customWidth="1"/>
    <col min="14" max="14" width="21.140625" style="154" customWidth="1"/>
    <col min="15" max="17" width="16.85546875" style="48" customWidth="1"/>
    <col min="18" max="18" width="16.42578125" style="48" customWidth="1"/>
    <col min="19" max="19" width="12.5703125" style="48"/>
    <col min="20" max="20" width="14.42578125" style="48" customWidth="1"/>
    <col min="21" max="21" width="18.5703125" style="48" customWidth="1"/>
    <col min="22" max="22" width="33.85546875" style="48" customWidth="1"/>
    <col min="23" max="23" width="12.5703125" style="48" hidden="1" customWidth="1"/>
    <col min="24" max="24" width="24.28515625" style="48" customWidth="1"/>
    <col min="25" max="25" width="22.5703125" style="48" customWidth="1"/>
    <col min="26" max="27" width="12.5703125" style="48"/>
    <col min="28" max="28" width="16.85546875" style="48" customWidth="1"/>
    <col min="29" max="29" width="12.5703125" style="48"/>
    <col min="30" max="30" width="30.140625" style="48" customWidth="1"/>
    <col min="31" max="31" width="15.42578125" style="48" customWidth="1"/>
    <col min="32" max="32" width="15.85546875" style="48" customWidth="1"/>
    <col min="33" max="33" width="24.42578125" style="48" customWidth="1"/>
    <col min="34" max="34" width="17.140625" style="48" customWidth="1"/>
    <col min="35" max="16384" width="12.5703125" style="48"/>
  </cols>
  <sheetData>
    <row r="1" spans="2:28" ht="22.5" customHeight="1"/>
    <row r="2" spans="2:28" ht="37.5" customHeight="1">
      <c r="B2" s="49"/>
      <c r="C2" s="49"/>
      <c r="D2" s="50" t="s">
        <v>274</v>
      </c>
      <c r="E2" s="51"/>
      <c r="F2" s="51"/>
      <c r="G2" s="51"/>
      <c r="H2" s="51"/>
      <c r="I2" s="51"/>
      <c r="J2" s="51"/>
      <c r="K2" s="51"/>
      <c r="L2" s="51"/>
      <c r="M2" s="52"/>
      <c r="N2" s="53" t="s">
        <v>275</v>
      </c>
      <c r="O2" s="53"/>
      <c r="P2" s="54"/>
      <c r="Q2" s="55"/>
      <c r="R2" s="155"/>
    </row>
    <row r="3" spans="2:28" ht="37.5" customHeight="1">
      <c r="B3" s="49"/>
      <c r="C3" s="49"/>
      <c r="D3" s="56"/>
      <c r="E3" s="57"/>
      <c r="F3" s="57"/>
      <c r="G3" s="57"/>
      <c r="H3" s="57"/>
      <c r="I3" s="57"/>
      <c r="J3" s="57"/>
      <c r="K3" s="57"/>
      <c r="L3" s="57"/>
      <c r="M3" s="58"/>
      <c r="N3" s="53" t="s">
        <v>276</v>
      </c>
      <c r="O3" s="53"/>
      <c r="P3" s="59"/>
      <c r="Q3" s="60"/>
      <c r="R3" s="155"/>
    </row>
    <row r="4" spans="2:28" ht="33.75" customHeight="1">
      <c r="B4" s="49"/>
      <c r="C4" s="49"/>
      <c r="D4" s="50" t="s">
        <v>277</v>
      </c>
      <c r="E4" s="51"/>
      <c r="F4" s="51"/>
      <c r="G4" s="51"/>
      <c r="H4" s="51"/>
      <c r="I4" s="51"/>
      <c r="J4" s="51"/>
      <c r="K4" s="51"/>
      <c r="L4" s="51"/>
      <c r="M4" s="52"/>
      <c r="N4" s="53" t="s">
        <v>278</v>
      </c>
      <c r="O4" s="53"/>
      <c r="P4" s="59"/>
      <c r="Q4" s="60"/>
      <c r="R4" s="155"/>
    </row>
    <row r="5" spans="2:28" ht="38.25" customHeight="1">
      <c r="B5" s="49"/>
      <c r="C5" s="49"/>
      <c r="D5" s="56"/>
      <c r="E5" s="57"/>
      <c r="F5" s="57"/>
      <c r="G5" s="57"/>
      <c r="H5" s="57"/>
      <c r="I5" s="57"/>
      <c r="J5" s="57"/>
      <c r="K5" s="57"/>
      <c r="L5" s="57"/>
      <c r="M5" s="58"/>
      <c r="N5" s="53" t="s">
        <v>279</v>
      </c>
      <c r="O5" s="53"/>
      <c r="P5" s="61"/>
      <c r="Q5" s="62"/>
      <c r="R5" s="155"/>
    </row>
    <row r="6" spans="2:28" ht="23.25" customHeight="1">
      <c r="C6" s="63"/>
      <c r="D6" s="63"/>
      <c r="E6" s="63"/>
      <c r="F6" s="63"/>
      <c r="G6" s="63"/>
      <c r="H6" s="63"/>
      <c r="I6" s="63"/>
      <c r="J6" s="63"/>
      <c r="K6" s="63"/>
      <c r="L6" s="63"/>
      <c r="M6" s="63"/>
      <c r="N6" s="63"/>
      <c r="O6" s="63"/>
      <c r="P6" s="63"/>
      <c r="Q6" s="63"/>
      <c r="R6" s="155"/>
    </row>
    <row r="7" spans="2:28" ht="31.5" customHeight="1">
      <c r="B7" s="64" t="s">
        <v>73</v>
      </c>
      <c r="C7" s="64" t="s">
        <v>74</v>
      </c>
      <c r="D7" s="65" t="s">
        <v>75</v>
      </c>
      <c r="E7" s="66"/>
      <c r="F7" s="66"/>
      <c r="G7" s="66"/>
      <c r="H7" s="66"/>
      <c r="I7" s="66"/>
      <c r="J7" s="66"/>
      <c r="K7" s="66"/>
      <c r="L7" s="66"/>
      <c r="M7" s="66"/>
      <c r="N7" s="66"/>
      <c r="O7" s="66"/>
      <c r="P7" s="66"/>
      <c r="Q7" s="67"/>
      <c r="R7" s="155"/>
    </row>
    <row r="8" spans="2:28" ht="36" customHeight="1">
      <c r="B8" s="64" t="s">
        <v>76</v>
      </c>
      <c r="C8" s="64" t="s">
        <v>153</v>
      </c>
      <c r="D8" s="68" t="s">
        <v>154</v>
      </c>
      <c r="E8" s="68"/>
      <c r="F8" s="68"/>
      <c r="G8" s="68"/>
      <c r="H8" s="68"/>
      <c r="I8" s="68"/>
      <c r="J8" s="68"/>
      <c r="K8" s="68"/>
      <c r="L8" s="68"/>
      <c r="M8" s="68"/>
      <c r="N8" s="68"/>
      <c r="O8" s="68"/>
      <c r="P8" s="68"/>
      <c r="Q8" s="68"/>
    </row>
    <row r="9" spans="2:28" ht="42" customHeight="1">
      <c r="B9" s="69" t="s">
        <v>155</v>
      </c>
      <c r="C9" s="70"/>
      <c r="D9" s="71"/>
      <c r="E9" s="71"/>
      <c r="F9" s="71"/>
      <c r="G9" s="71"/>
      <c r="H9" s="71"/>
      <c r="I9" s="72"/>
      <c r="J9" s="73" t="s">
        <v>80</v>
      </c>
      <c r="K9" s="74"/>
      <c r="L9" s="75"/>
      <c r="M9" s="76" t="s">
        <v>0</v>
      </c>
      <c r="N9" s="77"/>
      <c r="O9" s="77"/>
      <c r="P9" s="77"/>
      <c r="Q9" s="78"/>
      <c r="R9" s="156"/>
      <c r="T9" s="157"/>
      <c r="U9" s="157"/>
      <c r="V9" s="157"/>
      <c r="W9" s="157"/>
      <c r="X9" s="157"/>
    </row>
    <row r="10" spans="2:28" ht="42" customHeight="1">
      <c r="B10" s="69" t="s">
        <v>156</v>
      </c>
      <c r="C10" s="70"/>
      <c r="D10" s="71"/>
      <c r="E10" s="71"/>
      <c r="F10" s="71"/>
      <c r="G10" s="71"/>
      <c r="H10" s="71"/>
      <c r="I10" s="72"/>
      <c r="J10" s="79"/>
      <c r="K10" s="80"/>
      <c r="L10" s="81"/>
      <c r="M10" s="82" t="s">
        <v>1</v>
      </c>
      <c r="N10" s="83" t="s">
        <v>2</v>
      </c>
      <c r="O10" s="83"/>
      <c r="P10" s="83"/>
      <c r="Q10" s="82" t="s">
        <v>3</v>
      </c>
      <c r="R10" s="156"/>
      <c r="T10" s="158"/>
      <c r="U10" s="158"/>
      <c r="V10" s="158"/>
      <c r="W10" s="158"/>
      <c r="X10" s="158"/>
    </row>
    <row r="11" spans="2:28" ht="54" customHeight="1">
      <c r="B11" s="84" t="s">
        <v>157</v>
      </c>
      <c r="C11" s="85"/>
      <c r="D11" s="86"/>
      <c r="E11" s="86"/>
      <c r="F11" s="86"/>
      <c r="G11" s="86"/>
      <c r="H11" s="86"/>
      <c r="I11" s="87"/>
      <c r="J11" s="88"/>
      <c r="K11" s="89"/>
      <c r="L11" s="90"/>
      <c r="M11" s="22">
        <v>2330</v>
      </c>
      <c r="N11" s="91" t="s">
        <v>158</v>
      </c>
      <c r="O11" s="91"/>
      <c r="P11" s="91"/>
      <c r="Q11" s="33">
        <v>1500000</v>
      </c>
      <c r="R11" s="156"/>
      <c r="T11" s="159"/>
      <c r="U11" s="160"/>
      <c r="V11" s="160"/>
      <c r="W11" s="160"/>
      <c r="X11" s="159"/>
      <c r="Z11" s="92"/>
      <c r="AA11" s="92"/>
    </row>
    <row r="12" spans="2:28" ht="56.25" customHeight="1">
      <c r="B12" s="93" t="s">
        <v>159</v>
      </c>
      <c r="C12" s="94"/>
      <c r="D12" s="86"/>
      <c r="E12" s="86"/>
      <c r="F12" s="86"/>
      <c r="G12" s="86"/>
      <c r="H12" s="86"/>
      <c r="I12" s="87"/>
      <c r="J12" s="88"/>
      <c r="K12" s="89"/>
      <c r="L12" s="90"/>
      <c r="M12" s="22">
        <v>3482</v>
      </c>
      <c r="N12" s="91" t="s">
        <v>160</v>
      </c>
      <c r="O12" s="91"/>
      <c r="P12" s="91"/>
      <c r="Q12" s="33">
        <v>2500000</v>
      </c>
      <c r="R12" s="156"/>
      <c r="T12" s="161"/>
      <c r="U12" s="162"/>
      <c r="V12" s="162"/>
      <c r="W12" s="162"/>
      <c r="X12" s="163"/>
      <c r="Z12" s="95"/>
      <c r="AA12" s="96"/>
      <c r="AB12" s="97"/>
    </row>
    <row r="13" spans="2:28" ht="74.25" customHeight="1">
      <c r="B13" s="98" t="s">
        <v>161</v>
      </c>
      <c r="C13" s="99"/>
      <c r="D13" s="71"/>
      <c r="E13" s="71"/>
      <c r="F13" s="71"/>
      <c r="G13" s="71"/>
      <c r="H13" s="71"/>
      <c r="I13" s="72"/>
      <c r="J13" s="88"/>
      <c r="K13" s="89"/>
      <c r="L13" s="90"/>
      <c r="M13" s="19">
        <v>1215</v>
      </c>
      <c r="N13" s="91" t="s">
        <v>162</v>
      </c>
      <c r="O13" s="91"/>
      <c r="P13" s="91"/>
      <c r="Q13" s="33">
        <v>18000000</v>
      </c>
      <c r="R13" s="156"/>
      <c r="T13" s="161"/>
      <c r="U13" s="162"/>
      <c r="V13" s="162"/>
      <c r="W13" s="162"/>
      <c r="X13" s="163"/>
      <c r="Z13" s="95"/>
      <c r="AA13" s="96"/>
      <c r="AB13" s="97"/>
    </row>
    <row r="14" spans="2:28" ht="28.5" customHeight="1">
      <c r="B14" s="100" t="s">
        <v>163</v>
      </c>
      <c r="C14" s="101"/>
      <c r="D14" s="102"/>
      <c r="E14" s="102"/>
      <c r="F14" s="102"/>
      <c r="G14" s="102"/>
      <c r="H14" s="102"/>
      <c r="I14" s="103"/>
      <c r="J14" s="104"/>
      <c r="K14" s="105"/>
      <c r="L14" s="106"/>
      <c r="M14" s="2"/>
      <c r="N14" s="107"/>
      <c r="O14" s="108"/>
      <c r="P14" s="109"/>
      <c r="Q14" s="110"/>
      <c r="R14" s="156"/>
      <c r="T14" s="164"/>
      <c r="U14" s="162"/>
      <c r="V14" s="162"/>
      <c r="W14" s="165"/>
      <c r="X14" s="163"/>
      <c r="Y14" s="111"/>
      <c r="Z14" s="95"/>
      <c r="AA14" s="96"/>
      <c r="AB14" s="97"/>
    </row>
    <row r="15" spans="2:28" ht="28.5" customHeight="1">
      <c r="B15" s="166" t="s">
        <v>19</v>
      </c>
      <c r="C15" s="141" t="s">
        <v>25</v>
      </c>
      <c r="D15" s="132" t="s">
        <v>282</v>
      </c>
      <c r="E15" s="132" t="s">
        <v>4</v>
      </c>
      <c r="F15" s="132" t="s">
        <v>27</v>
      </c>
      <c r="G15" s="167" t="s">
        <v>283</v>
      </c>
      <c r="H15" s="132" t="s">
        <v>86</v>
      </c>
      <c r="I15" s="168" t="s">
        <v>87</v>
      </c>
      <c r="J15" s="169"/>
      <c r="K15" s="169"/>
      <c r="L15" s="170"/>
      <c r="M15" s="132" t="s">
        <v>5</v>
      </c>
      <c r="N15" s="132"/>
      <c r="O15" s="171" t="s">
        <v>6</v>
      </c>
      <c r="P15" s="171"/>
      <c r="Q15" s="171"/>
      <c r="T15" s="172"/>
      <c r="U15" s="173"/>
      <c r="V15" s="173"/>
      <c r="X15" s="163"/>
      <c r="Z15" s="95"/>
      <c r="AA15" s="96"/>
      <c r="AB15" s="97"/>
    </row>
    <row r="16" spans="2:28" ht="33.75" customHeight="1">
      <c r="B16" s="174"/>
      <c r="C16" s="141"/>
      <c r="D16" s="132"/>
      <c r="E16" s="132"/>
      <c r="F16" s="132"/>
      <c r="G16" s="132"/>
      <c r="H16" s="132"/>
      <c r="I16" s="175"/>
      <c r="J16" s="176"/>
      <c r="K16" s="176"/>
      <c r="L16" s="177"/>
      <c r="M16" s="132"/>
      <c r="N16" s="132"/>
      <c r="O16" s="132" t="s">
        <v>7</v>
      </c>
      <c r="P16" s="132" t="s">
        <v>8</v>
      </c>
      <c r="Q16" s="141" t="s">
        <v>9</v>
      </c>
      <c r="T16" s="111"/>
      <c r="U16" s="173"/>
      <c r="V16" s="173"/>
      <c r="X16" s="96"/>
      <c r="Z16" s="95"/>
      <c r="AA16" s="96"/>
      <c r="AB16" s="97"/>
    </row>
    <row r="17" spans="2:28" ht="39.75" customHeight="1">
      <c r="B17" s="178"/>
      <c r="C17" s="141"/>
      <c r="D17" s="132"/>
      <c r="E17" s="132"/>
      <c r="F17" s="132"/>
      <c r="G17" s="132"/>
      <c r="H17" s="132"/>
      <c r="I17" s="179" t="s">
        <v>10</v>
      </c>
      <c r="J17" s="179" t="s">
        <v>11</v>
      </c>
      <c r="K17" s="179" t="s">
        <v>12</v>
      </c>
      <c r="L17" s="180" t="s">
        <v>13</v>
      </c>
      <c r="M17" s="114" t="s">
        <v>14</v>
      </c>
      <c r="N17" s="181" t="s">
        <v>15</v>
      </c>
      <c r="O17" s="132"/>
      <c r="P17" s="132"/>
      <c r="Q17" s="141"/>
      <c r="T17" s="111"/>
      <c r="U17" s="173"/>
      <c r="V17" s="173"/>
      <c r="X17" s="96"/>
      <c r="Z17" s="95"/>
      <c r="AA17" s="96"/>
      <c r="AB17" s="97"/>
    </row>
    <row r="18" spans="2:28" ht="33" hidden="1" customHeight="1">
      <c r="B18" s="112" t="s">
        <v>280</v>
      </c>
      <c r="C18" s="113" t="s">
        <v>164</v>
      </c>
      <c r="D18" s="114" t="s">
        <v>88</v>
      </c>
      <c r="E18" s="182" t="s">
        <v>31</v>
      </c>
      <c r="F18" s="183"/>
      <c r="G18" s="114" t="s">
        <v>88</v>
      </c>
      <c r="H18" s="184"/>
      <c r="I18" s="185"/>
      <c r="J18" s="115"/>
      <c r="K18" s="186"/>
      <c r="L18" s="115"/>
      <c r="M18" s="116"/>
      <c r="N18" s="116"/>
      <c r="O18" s="187" t="e">
        <f>+F19/F18</f>
        <v>#DIV/0!</v>
      </c>
      <c r="P18" s="187" t="e">
        <f>+H19/H18</f>
        <v>#DIV/0!</v>
      </c>
      <c r="Q18" s="117" t="e">
        <f>+(O18*O18)/P18</f>
        <v>#DIV/0!</v>
      </c>
      <c r="T18" s="111"/>
      <c r="U18" s="173"/>
      <c r="V18" s="173"/>
      <c r="X18" s="188"/>
      <c r="Z18" s="95"/>
      <c r="AA18" s="96"/>
      <c r="AB18" s="97"/>
    </row>
    <row r="19" spans="2:28" ht="37.5" hidden="1" customHeight="1">
      <c r="B19" s="118"/>
      <c r="C19" s="113"/>
      <c r="D19" s="114" t="s">
        <v>17</v>
      </c>
      <c r="E19" s="40"/>
      <c r="F19" s="183"/>
      <c r="G19" s="114" t="s">
        <v>89</v>
      </c>
      <c r="H19" s="184"/>
      <c r="I19" s="185"/>
      <c r="J19" s="115"/>
      <c r="K19" s="186"/>
      <c r="L19" s="115"/>
      <c r="M19" s="116"/>
      <c r="N19" s="116"/>
      <c r="O19" s="187"/>
      <c r="P19" s="187"/>
      <c r="Q19" s="117"/>
      <c r="T19" s="111"/>
      <c r="U19" s="189"/>
      <c r="V19" s="189"/>
      <c r="X19" s="188"/>
      <c r="Z19" s="95"/>
      <c r="AA19" s="96"/>
      <c r="AB19" s="97"/>
    </row>
    <row r="20" spans="2:28" ht="27" hidden="1" customHeight="1">
      <c r="B20" s="118"/>
      <c r="C20" s="113" t="s">
        <v>165</v>
      </c>
      <c r="D20" s="114" t="s">
        <v>16</v>
      </c>
      <c r="E20" s="182" t="s">
        <v>166</v>
      </c>
      <c r="F20" s="1"/>
      <c r="G20" s="114" t="s">
        <v>16</v>
      </c>
      <c r="H20" s="185"/>
      <c r="I20" s="185"/>
      <c r="J20" s="115"/>
      <c r="K20" s="186"/>
      <c r="L20" s="115"/>
      <c r="M20" s="119"/>
      <c r="N20" s="119"/>
      <c r="O20" s="190"/>
      <c r="P20" s="190"/>
      <c r="Q20" s="120"/>
      <c r="X20" s="121"/>
      <c r="Z20" s="95"/>
      <c r="AA20" s="96"/>
      <c r="AB20" s="97"/>
    </row>
    <row r="21" spans="2:28" ht="27" hidden="1" customHeight="1">
      <c r="B21" s="118"/>
      <c r="C21" s="122"/>
      <c r="D21" s="114" t="s">
        <v>17</v>
      </c>
      <c r="E21" s="191"/>
      <c r="F21" s="192"/>
      <c r="G21" s="114" t="s">
        <v>89</v>
      </c>
      <c r="H21" s="193"/>
      <c r="I21" s="193"/>
      <c r="J21" s="115"/>
      <c r="K21" s="186"/>
      <c r="L21" s="115"/>
      <c r="M21" s="194"/>
      <c r="N21" s="195"/>
      <c r="O21" s="196"/>
      <c r="P21" s="196"/>
      <c r="Q21" s="123"/>
      <c r="X21" s="121"/>
      <c r="Z21" s="95"/>
      <c r="AA21" s="96"/>
      <c r="AB21" s="97"/>
    </row>
    <row r="22" spans="2:28" ht="21" hidden="1" customHeight="1">
      <c r="B22" s="118"/>
      <c r="C22" s="122" t="s">
        <v>167</v>
      </c>
      <c r="D22" s="114" t="s">
        <v>16</v>
      </c>
      <c r="E22" s="182" t="s">
        <v>31</v>
      </c>
      <c r="F22" s="1"/>
      <c r="G22" s="114" t="s">
        <v>16</v>
      </c>
      <c r="H22" s="185"/>
      <c r="I22" s="185"/>
      <c r="J22" s="115"/>
      <c r="K22" s="186"/>
      <c r="L22" s="115"/>
      <c r="M22" s="119"/>
      <c r="N22" s="119"/>
      <c r="O22" s="197"/>
      <c r="P22" s="197"/>
      <c r="Q22" s="49"/>
      <c r="X22" s="121"/>
    </row>
    <row r="23" spans="2:28" ht="19.5" hidden="1" customHeight="1">
      <c r="B23" s="118"/>
      <c r="C23" s="122"/>
      <c r="D23" s="114" t="s">
        <v>17</v>
      </c>
      <c r="E23" s="191"/>
      <c r="F23" s="192"/>
      <c r="G23" s="114" t="s">
        <v>89</v>
      </c>
      <c r="H23" s="193"/>
      <c r="I23" s="193"/>
      <c r="J23" s="115"/>
      <c r="K23" s="186"/>
      <c r="L23" s="115"/>
      <c r="M23" s="115"/>
      <c r="N23" s="198"/>
      <c r="O23" s="197"/>
      <c r="P23" s="197"/>
      <c r="Q23" s="49"/>
      <c r="AB23" s="97"/>
    </row>
    <row r="24" spans="2:28" ht="25.5" hidden="1" customHeight="1">
      <c r="B24" s="118"/>
      <c r="C24" s="122" t="s">
        <v>168</v>
      </c>
      <c r="D24" s="114" t="s">
        <v>16</v>
      </c>
      <c r="E24" s="182" t="s">
        <v>31</v>
      </c>
      <c r="F24" s="1">
        <v>1</v>
      </c>
      <c r="G24" s="114" t="s">
        <v>16</v>
      </c>
      <c r="H24" s="185"/>
      <c r="I24" s="185"/>
      <c r="J24" s="115"/>
      <c r="K24" s="186"/>
      <c r="L24" s="115"/>
      <c r="M24" s="119"/>
      <c r="N24" s="119"/>
      <c r="O24" s="197"/>
      <c r="P24" s="197"/>
      <c r="Q24" s="49"/>
    </row>
    <row r="25" spans="2:28" ht="24" hidden="1" customHeight="1">
      <c r="B25" s="118"/>
      <c r="C25" s="122"/>
      <c r="D25" s="114" t="s">
        <v>17</v>
      </c>
      <c r="E25" s="191"/>
      <c r="F25" s="199">
        <v>0</v>
      </c>
      <c r="G25" s="114" t="s">
        <v>89</v>
      </c>
      <c r="H25" s="185"/>
      <c r="I25" s="115"/>
      <c r="J25" s="115"/>
      <c r="K25" s="186"/>
      <c r="L25" s="115"/>
      <c r="M25" s="115"/>
      <c r="N25" s="198"/>
      <c r="O25" s="197"/>
      <c r="P25" s="197"/>
      <c r="Q25" s="49"/>
    </row>
    <row r="26" spans="2:28" ht="18" hidden="1" customHeight="1">
      <c r="B26" s="118"/>
      <c r="C26" s="200" t="s">
        <v>169</v>
      </c>
      <c r="D26" s="114" t="s">
        <v>16</v>
      </c>
      <c r="E26" s="182" t="s">
        <v>170</v>
      </c>
      <c r="F26" s="199"/>
      <c r="G26" s="114" t="s">
        <v>16</v>
      </c>
      <c r="H26" s="185"/>
      <c r="I26" s="115"/>
      <c r="J26" s="115"/>
      <c r="K26" s="186"/>
      <c r="L26" s="201"/>
      <c r="M26" s="124"/>
      <c r="N26" s="124"/>
      <c r="O26" s="190"/>
      <c r="P26" s="190"/>
      <c r="Q26" s="120"/>
    </row>
    <row r="27" spans="2:28" ht="15" hidden="1">
      <c r="B27" s="118"/>
      <c r="C27" s="202"/>
      <c r="D27" s="114" t="s">
        <v>17</v>
      </c>
      <c r="E27" s="191"/>
      <c r="F27" s="199"/>
      <c r="G27" s="114" t="s">
        <v>89</v>
      </c>
      <c r="H27" s="185"/>
      <c r="I27" s="115"/>
      <c r="J27" s="115"/>
      <c r="K27" s="186"/>
      <c r="L27" s="115"/>
      <c r="M27" s="115"/>
      <c r="N27" s="198"/>
      <c r="O27" s="196"/>
      <c r="P27" s="196"/>
      <c r="Q27" s="123"/>
    </row>
    <row r="28" spans="2:28" ht="15">
      <c r="B28" s="118"/>
      <c r="C28" s="203" t="s">
        <v>56</v>
      </c>
      <c r="D28" s="114" t="s">
        <v>16</v>
      </c>
      <c r="E28" s="182" t="s">
        <v>57</v>
      </c>
      <c r="F28" s="199">
        <v>2</v>
      </c>
      <c r="G28" s="114" t="s">
        <v>16</v>
      </c>
      <c r="H28" s="185">
        <v>22000000</v>
      </c>
      <c r="I28" s="185">
        <f>+H28</f>
        <v>22000000</v>
      </c>
      <c r="J28" s="115"/>
      <c r="K28" s="186"/>
      <c r="L28" s="115"/>
      <c r="M28" s="116">
        <v>45292</v>
      </c>
      <c r="N28" s="116">
        <v>45657</v>
      </c>
      <c r="O28" s="187">
        <f>+F29/F28</f>
        <v>0</v>
      </c>
      <c r="P28" s="187">
        <f>+H29/H28</f>
        <v>1</v>
      </c>
      <c r="Q28" s="117">
        <f>+(O28*O28)/P28</f>
        <v>0</v>
      </c>
    </row>
    <row r="29" spans="2:28" ht="57.75" customHeight="1">
      <c r="B29" s="125"/>
      <c r="C29" s="113"/>
      <c r="D29" s="114" t="s">
        <v>17</v>
      </c>
      <c r="E29" s="191"/>
      <c r="F29" s="199"/>
      <c r="G29" s="114" t="s">
        <v>89</v>
      </c>
      <c r="H29" s="185">
        <f>+Q11+Q12+Q13</f>
        <v>22000000</v>
      </c>
      <c r="I29" s="185">
        <f>+H29</f>
        <v>22000000</v>
      </c>
      <c r="J29" s="115"/>
      <c r="K29" s="186"/>
      <c r="L29" s="115"/>
      <c r="M29" s="116">
        <v>45292</v>
      </c>
      <c r="N29" s="116">
        <v>45657</v>
      </c>
      <c r="O29" s="187"/>
      <c r="P29" s="187"/>
      <c r="Q29" s="117"/>
    </row>
    <row r="30" spans="2:28" ht="15">
      <c r="B30" s="49"/>
      <c r="C30" s="204" t="s">
        <v>90</v>
      </c>
      <c r="D30" s="114" t="s">
        <v>16</v>
      </c>
      <c r="E30" s="182"/>
      <c r="F30" s="199">
        <v>1</v>
      </c>
      <c r="G30" s="114" t="s">
        <v>16</v>
      </c>
      <c r="H30" s="205">
        <f>+H28</f>
        <v>22000000</v>
      </c>
      <c r="I30" s="205">
        <f>+H30</f>
        <v>22000000</v>
      </c>
      <c r="J30" s="115"/>
      <c r="K30" s="115"/>
      <c r="L30" s="115"/>
      <c r="M30" s="115"/>
      <c r="N30" s="198"/>
      <c r="O30" s="197"/>
      <c r="P30" s="197"/>
      <c r="Q30" s="49"/>
    </row>
    <row r="31" spans="2:28" ht="15">
      <c r="B31" s="49"/>
      <c r="C31" s="204"/>
      <c r="D31" s="114" t="s">
        <v>17</v>
      </c>
      <c r="E31" s="191"/>
      <c r="F31" s="199"/>
      <c r="G31" s="114" t="s">
        <v>89</v>
      </c>
      <c r="H31" s="193">
        <f>+H19+H21+H23+H25+H27+H29</f>
        <v>22000000</v>
      </c>
      <c r="I31" s="193">
        <f>+H31</f>
        <v>22000000</v>
      </c>
      <c r="J31" s="115"/>
      <c r="K31" s="206"/>
      <c r="L31" s="115"/>
      <c r="M31" s="115"/>
      <c r="N31" s="198"/>
      <c r="O31" s="197"/>
      <c r="P31" s="197"/>
      <c r="Q31" s="49"/>
    </row>
    <row r="32" spans="2:28">
      <c r="D32" s="126"/>
      <c r="H32" s="127"/>
      <c r="I32" s="128"/>
      <c r="J32" s="95"/>
      <c r="K32" s="95"/>
      <c r="L32" s="95"/>
      <c r="M32" s="207"/>
      <c r="N32" s="207"/>
      <c r="O32" s="128"/>
      <c r="P32" s="208"/>
      <c r="Q32" s="209"/>
      <c r="R32" s="208"/>
    </row>
    <row r="33" spans="2:53" ht="15">
      <c r="B33" s="210" t="s">
        <v>91</v>
      </c>
      <c r="C33" s="210"/>
      <c r="D33" s="211" t="s">
        <v>18</v>
      </c>
      <c r="E33" s="211"/>
      <c r="F33" s="211"/>
      <c r="G33" s="211"/>
      <c r="H33" s="211"/>
      <c r="I33" s="211"/>
      <c r="J33" s="212" t="s">
        <v>92</v>
      </c>
      <c r="K33" s="211" t="s">
        <v>93</v>
      </c>
      <c r="L33" s="211"/>
      <c r="M33" s="213" t="s">
        <v>94</v>
      </c>
      <c r="N33" s="214"/>
      <c r="O33" s="214"/>
      <c r="P33" s="214"/>
      <c r="Q33" s="214"/>
    </row>
    <row r="34" spans="2:53" ht="26.25" customHeight="1">
      <c r="B34" s="129" t="s">
        <v>171</v>
      </c>
      <c r="C34" s="131"/>
      <c r="D34" s="129" t="s">
        <v>281</v>
      </c>
      <c r="E34" s="130"/>
      <c r="F34" s="130"/>
      <c r="G34" s="130"/>
      <c r="H34" s="130"/>
      <c r="I34" s="131"/>
      <c r="J34" s="132"/>
      <c r="K34" s="133" t="s">
        <v>16</v>
      </c>
      <c r="L34" s="215"/>
      <c r="M34" s="134" t="s">
        <v>96</v>
      </c>
      <c r="N34" s="134"/>
      <c r="O34" s="134"/>
      <c r="P34" s="134"/>
      <c r="Q34" s="134"/>
    </row>
    <row r="35" spans="2:53" ht="18" customHeight="1">
      <c r="B35" s="135"/>
      <c r="C35" s="137"/>
      <c r="D35" s="135"/>
      <c r="E35" s="136"/>
      <c r="F35" s="136"/>
      <c r="G35" s="136"/>
      <c r="H35" s="136"/>
      <c r="I35" s="137"/>
      <c r="J35" s="132"/>
      <c r="K35" s="133" t="s">
        <v>17</v>
      </c>
      <c r="L35" s="216"/>
      <c r="M35" s="134"/>
      <c r="N35" s="134"/>
      <c r="O35" s="134"/>
      <c r="P35" s="134"/>
      <c r="Q35" s="134"/>
    </row>
    <row r="36" spans="2:53" ht="18.75" customHeight="1">
      <c r="B36" s="138"/>
      <c r="C36" s="140"/>
      <c r="D36" s="138" t="s">
        <v>97</v>
      </c>
      <c r="E36" s="139"/>
      <c r="F36" s="139"/>
      <c r="G36" s="139"/>
      <c r="H36" s="139"/>
      <c r="I36" s="140"/>
      <c r="J36" s="141"/>
      <c r="K36" s="133" t="s">
        <v>16</v>
      </c>
      <c r="L36" s="217"/>
      <c r="M36" s="142" t="s">
        <v>172</v>
      </c>
      <c r="N36" s="143"/>
      <c r="O36" s="143"/>
      <c r="P36" s="143"/>
      <c r="Q36" s="144"/>
    </row>
    <row r="37" spans="2:53" ht="14.25" customHeight="1">
      <c r="B37" s="145"/>
      <c r="C37" s="147"/>
      <c r="D37" s="145"/>
      <c r="E37" s="146"/>
      <c r="F37" s="146"/>
      <c r="G37" s="146"/>
      <c r="H37" s="146"/>
      <c r="I37" s="147"/>
      <c r="J37" s="141"/>
      <c r="K37" s="133" t="s">
        <v>17</v>
      </c>
      <c r="L37" s="216"/>
      <c r="M37" s="148"/>
      <c r="N37" s="149"/>
      <c r="O37" s="149"/>
      <c r="P37" s="149"/>
      <c r="Q37" s="150"/>
    </row>
    <row r="38" spans="2:53" ht="15">
      <c r="B38" s="138"/>
      <c r="C38" s="140"/>
      <c r="D38" s="138" t="s">
        <v>97</v>
      </c>
      <c r="E38" s="139"/>
      <c r="F38" s="139"/>
      <c r="G38" s="139"/>
      <c r="H38" s="139"/>
      <c r="I38" s="140"/>
      <c r="J38" s="141"/>
      <c r="K38" s="133" t="s">
        <v>16</v>
      </c>
      <c r="L38" s="216"/>
      <c r="M38" s="148"/>
      <c r="N38" s="149"/>
      <c r="O38" s="149"/>
      <c r="P38" s="149"/>
      <c r="Q38" s="150"/>
    </row>
    <row r="39" spans="2:53" ht="15">
      <c r="B39" s="145"/>
      <c r="C39" s="147"/>
      <c r="D39" s="145"/>
      <c r="E39" s="146"/>
      <c r="F39" s="146"/>
      <c r="G39" s="146"/>
      <c r="H39" s="146"/>
      <c r="I39" s="147"/>
      <c r="J39" s="141"/>
      <c r="K39" s="133" t="s">
        <v>17</v>
      </c>
      <c r="L39" s="216"/>
      <c r="M39" s="148"/>
      <c r="N39" s="149"/>
      <c r="O39" s="149"/>
      <c r="P39" s="149"/>
      <c r="Q39" s="150"/>
    </row>
    <row r="40" spans="2:53" ht="15" customHeight="1">
      <c r="B40" s="129" t="s">
        <v>284</v>
      </c>
      <c r="C40" s="130"/>
      <c r="D40" s="130"/>
      <c r="E40" s="130"/>
      <c r="F40" s="130"/>
      <c r="G40" s="130"/>
      <c r="H40" s="130"/>
      <c r="I40" s="130"/>
      <c r="J40" s="130"/>
      <c r="K40" s="130"/>
      <c r="L40" s="131"/>
      <c r="M40" s="148"/>
      <c r="N40" s="149"/>
      <c r="O40" s="149"/>
      <c r="P40" s="149"/>
      <c r="Q40" s="150"/>
    </row>
    <row r="41" spans="2:53" ht="85.9" customHeight="1">
      <c r="B41" s="135"/>
      <c r="C41" s="136"/>
      <c r="D41" s="136"/>
      <c r="E41" s="136"/>
      <c r="F41" s="136"/>
      <c r="G41" s="136"/>
      <c r="H41" s="136"/>
      <c r="I41" s="136"/>
      <c r="J41" s="136"/>
      <c r="K41" s="136"/>
      <c r="L41" s="137"/>
      <c r="M41" s="151"/>
      <c r="N41" s="152"/>
      <c r="O41" s="152"/>
      <c r="P41" s="152"/>
      <c r="Q41" s="153"/>
    </row>
    <row r="42" spans="2:53">
      <c r="M42" s="218"/>
      <c r="N42" s="218"/>
    </row>
    <row r="43" spans="2:53" ht="15" thickBot="1">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row>
    <row r="44" spans="2:53" ht="15.75" thickBot="1">
      <c r="B44" s="30" t="s">
        <v>151</v>
      </c>
      <c r="C44" s="31">
        <f>+H30</f>
        <v>22000000</v>
      </c>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row>
    <row r="45" spans="2:53" ht="15.75" thickBot="1">
      <c r="B45" s="32" t="s">
        <v>152</v>
      </c>
      <c r="C45" s="31">
        <f>+H31</f>
        <v>22000000</v>
      </c>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row>
    <row r="46" spans="2:53">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row>
    <row r="47" spans="2:53">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row>
    <row r="48" spans="2:53">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row>
    <row r="49" spans="18:53">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row>
    <row r="50" spans="18:53">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row>
    <row r="51" spans="18:53">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row>
    <row r="52" spans="18:53">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row>
    <row r="53" spans="18:53">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row>
    <row r="54" spans="18:53">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X54" s="219"/>
      <c r="AY54" s="219"/>
      <c r="AZ54" s="219"/>
      <c r="BA54" s="219"/>
    </row>
    <row r="55" spans="18:53">
      <c r="R55" s="219"/>
      <c r="S55" s="219"/>
      <c r="T55" s="219"/>
      <c r="U55" s="219"/>
      <c r="V55" s="219"/>
      <c r="W55" s="219"/>
      <c r="X55" s="219"/>
      <c r="Y55" s="219"/>
      <c r="Z55" s="219"/>
      <c r="AA55" s="219"/>
      <c r="AB55" s="219"/>
      <c r="AC55" s="219"/>
      <c r="AD55" s="219"/>
      <c r="AE55" s="219"/>
      <c r="AF55" s="219"/>
      <c r="AG55" s="219"/>
      <c r="AH55" s="219"/>
      <c r="AI55" s="219"/>
      <c r="AJ55" s="219"/>
      <c r="AK55" s="219"/>
      <c r="AL55" s="219"/>
      <c r="AM55" s="219"/>
      <c r="AN55" s="219"/>
      <c r="AO55" s="219"/>
      <c r="AP55" s="219"/>
      <c r="AQ55" s="219"/>
      <c r="AR55" s="219"/>
      <c r="AS55" s="219"/>
      <c r="AT55" s="219"/>
      <c r="AU55" s="219"/>
      <c r="AV55" s="219"/>
      <c r="AW55" s="219"/>
      <c r="AX55" s="219"/>
      <c r="AY55" s="219"/>
      <c r="AZ55" s="219"/>
      <c r="BA55" s="219"/>
    </row>
    <row r="56" spans="18:53">
      <c r="R56" s="219"/>
      <c r="S56" s="219"/>
      <c r="T56" s="219"/>
      <c r="U56" s="219"/>
      <c r="V56" s="219"/>
      <c r="W56" s="219"/>
      <c r="X56" s="219"/>
      <c r="Y56" s="219"/>
      <c r="Z56" s="219"/>
      <c r="AA56" s="219"/>
      <c r="AB56" s="219"/>
      <c r="AC56" s="219"/>
      <c r="AD56" s="219"/>
      <c r="AE56" s="219"/>
      <c r="AF56" s="219"/>
      <c r="AG56" s="219"/>
      <c r="AH56" s="219"/>
      <c r="AI56" s="219"/>
      <c r="AJ56" s="219"/>
      <c r="AK56" s="219"/>
      <c r="AL56" s="219"/>
      <c r="AM56" s="219"/>
      <c r="AN56" s="219"/>
      <c r="AO56" s="219"/>
      <c r="AP56" s="219"/>
      <c r="AQ56" s="219"/>
      <c r="AR56" s="219"/>
      <c r="AS56" s="219"/>
      <c r="AT56" s="219"/>
      <c r="AU56" s="219"/>
      <c r="AV56" s="219"/>
      <c r="AW56" s="219"/>
      <c r="AX56" s="219"/>
      <c r="AY56" s="219"/>
      <c r="AZ56" s="219"/>
      <c r="BA56" s="219"/>
    </row>
    <row r="57" spans="18:53">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219"/>
      <c r="AU57" s="219"/>
      <c r="AV57" s="219"/>
      <c r="AW57" s="219"/>
      <c r="AX57" s="219"/>
      <c r="AY57" s="219"/>
      <c r="AZ57" s="219"/>
      <c r="BA57" s="219"/>
    </row>
    <row r="58" spans="18:53">
      <c r="R58" s="219"/>
      <c r="S58" s="219"/>
      <c r="T58" s="219"/>
      <c r="U58" s="219"/>
      <c r="V58" s="219"/>
      <c r="W58" s="219"/>
      <c r="X58" s="219"/>
      <c r="Y58" s="219"/>
      <c r="Z58" s="219"/>
      <c r="AA58" s="219"/>
      <c r="AB58" s="219"/>
      <c r="AC58" s="219"/>
      <c r="AD58" s="219"/>
      <c r="AE58" s="219"/>
      <c r="AF58" s="219"/>
      <c r="AG58" s="219"/>
      <c r="AH58" s="219"/>
      <c r="AI58" s="219"/>
      <c r="AJ58" s="219"/>
      <c r="AK58" s="219"/>
      <c r="AL58" s="219"/>
      <c r="AM58" s="219"/>
      <c r="AN58" s="219"/>
      <c r="AO58" s="219"/>
      <c r="AP58" s="219"/>
      <c r="AQ58" s="219"/>
      <c r="AR58" s="219"/>
      <c r="AS58" s="219"/>
      <c r="AT58" s="219"/>
      <c r="AU58" s="219"/>
      <c r="AV58" s="219"/>
      <c r="AW58" s="219"/>
      <c r="AX58" s="219"/>
      <c r="AY58" s="219"/>
      <c r="AZ58" s="219"/>
      <c r="BA58" s="219"/>
    </row>
    <row r="59" spans="18:53">
      <c r="R59" s="219"/>
      <c r="S59" s="219"/>
      <c r="T59" s="219"/>
      <c r="U59" s="219"/>
      <c r="V59" s="219"/>
      <c r="W59" s="219"/>
      <c r="X59" s="219"/>
      <c r="Y59" s="219"/>
      <c r="Z59" s="219"/>
      <c r="AA59" s="219"/>
      <c r="AB59" s="219"/>
      <c r="AC59" s="219"/>
      <c r="AD59" s="219"/>
      <c r="AE59" s="219"/>
      <c r="AF59" s="219"/>
      <c r="AG59" s="219"/>
      <c r="AH59" s="219"/>
      <c r="AI59" s="219"/>
      <c r="AJ59" s="219"/>
      <c r="AK59" s="219"/>
      <c r="AL59" s="219"/>
      <c r="AM59" s="219"/>
      <c r="AN59" s="219"/>
      <c r="AO59" s="219"/>
      <c r="AP59" s="219"/>
      <c r="AQ59" s="219"/>
      <c r="AR59" s="219"/>
      <c r="AS59" s="219"/>
      <c r="AT59" s="219"/>
      <c r="AU59" s="219"/>
      <c r="AV59" s="219"/>
      <c r="AW59" s="219"/>
      <c r="AX59" s="219"/>
      <c r="AY59" s="219"/>
      <c r="AZ59" s="219"/>
      <c r="BA59" s="219"/>
    </row>
    <row r="60" spans="18:53">
      <c r="R60" s="219"/>
      <c r="S60" s="219"/>
      <c r="T60" s="219"/>
      <c r="U60" s="219"/>
      <c r="V60" s="219"/>
      <c r="W60" s="219"/>
      <c r="X60" s="219"/>
      <c r="Y60" s="219"/>
      <c r="Z60" s="219"/>
      <c r="AA60" s="219"/>
      <c r="AB60" s="219"/>
      <c r="AC60" s="219"/>
      <c r="AD60" s="219"/>
      <c r="AE60" s="219"/>
      <c r="AF60" s="219"/>
      <c r="AG60" s="219"/>
      <c r="AH60" s="219"/>
      <c r="AI60" s="219"/>
      <c r="AJ60" s="219"/>
      <c r="AK60" s="219"/>
      <c r="AL60" s="219"/>
      <c r="AM60" s="219"/>
      <c r="AN60" s="219"/>
      <c r="AO60" s="219"/>
      <c r="AP60" s="219"/>
      <c r="AQ60" s="219"/>
      <c r="AR60" s="219"/>
      <c r="AS60" s="219"/>
      <c r="AT60" s="219"/>
      <c r="AU60" s="219"/>
      <c r="AV60" s="219"/>
      <c r="AW60" s="219"/>
      <c r="AX60" s="219"/>
      <c r="AY60" s="219"/>
      <c r="AZ60" s="219"/>
      <c r="BA60" s="219"/>
    </row>
    <row r="61" spans="18:53">
      <c r="R61" s="219"/>
      <c r="S61" s="219"/>
      <c r="T61" s="219"/>
      <c r="U61" s="219"/>
      <c r="V61" s="219"/>
      <c r="W61" s="219"/>
      <c r="X61" s="219"/>
      <c r="Y61" s="219"/>
      <c r="Z61" s="219"/>
      <c r="AA61" s="219"/>
      <c r="AB61" s="219"/>
      <c r="AC61" s="219"/>
      <c r="AD61" s="219"/>
      <c r="AE61" s="219"/>
      <c r="AF61" s="219"/>
      <c r="AG61" s="219"/>
      <c r="AH61" s="219"/>
      <c r="AI61" s="219"/>
      <c r="AJ61" s="219"/>
      <c r="AK61" s="219"/>
      <c r="AL61" s="219"/>
      <c r="AM61" s="219"/>
      <c r="AN61" s="219"/>
      <c r="AO61" s="219"/>
      <c r="AP61" s="219"/>
      <c r="AQ61" s="219"/>
      <c r="AR61" s="219"/>
      <c r="AS61" s="219"/>
      <c r="AT61" s="219"/>
      <c r="AU61" s="219"/>
      <c r="AV61" s="219"/>
      <c r="AW61" s="219"/>
      <c r="AX61" s="219"/>
      <c r="AY61" s="219"/>
      <c r="AZ61" s="219"/>
      <c r="BA61" s="219"/>
    </row>
    <row r="62" spans="18:53">
      <c r="R62" s="219"/>
      <c r="S62" s="219"/>
      <c r="T62" s="219"/>
      <c r="U62" s="219"/>
      <c r="V62" s="219"/>
      <c r="W62" s="219"/>
      <c r="X62" s="219"/>
      <c r="Y62" s="219"/>
      <c r="Z62" s="219"/>
      <c r="AA62" s="219"/>
      <c r="AB62" s="219"/>
      <c r="AC62" s="219"/>
      <c r="AD62" s="219"/>
      <c r="AE62" s="219"/>
      <c r="AF62" s="219"/>
      <c r="AG62" s="219"/>
      <c r="AH62" s="219"/>
      <c r="AI62" s="219"/>
      <c r="AJ62" s="219"/>
      <c r="AK62" s="219"/>
      <c r="AL62" s="219"/>
      <c r="AM62" s="219"/>
      <c r="AN62" s="219"/>
      <c r="AO62" s="219"/>
      <c r="AP62" s="219"/>
      <c r="AQ62" s="219"/>
      <c r="AR62" s="219"/>
      <c r="AS62" s="219"/>
      <c r="AT62" s="219"/>
      <c r="AU62" s="219"/>
      <c r="AV62" s="219"/>
      <c r="AW62" s="219"/>
      <c r="AX62" s="219"/>
      <c r="AY62" s="219"/>
      <c r="AZ62" s="219"/>
      <c r="BA62" s="219"/>
    </row>
  </sheetData>
  <mergeCells count="104">
    <mergeCell ref="B36:C37"/>
    <mergeCell ref="D36:I37"/>
    <mergeCell ref="J36:J37"/>
    <mergeCell ref="M36:Q41"/>
    <mergeCell ref="B38:C39"/>
    <mergeCell ref="D38:I39"/>
    <mergeCell ref="J38:J39"/>
    <mergeCell ref="B40:L41"/>
    <mergeCell ref="B33:C33"/>
    <mergeCell ref="D33:I33"/>
    <mergeCell ref="K33:L33"/>
    <mergeCell ref="M33:Q33"/>
    <mergeCell ref="B34:C35"/>
    <mergeCell ref="D34:I35"/>
    <mergeCell ref="J34:J35"/>
    <mergeCell ref="M34:Q35"/>
    <mergeCell ref="B30:B31"/>
    <mergeCell ref="C30:C31"/>
    <mergeCell ref="E30:E31"/>
    <mergeCell ref="O30:O31"/>
    <mergeCell ref="P30:P31"/>
    <mergeCell ref="Q30:Q31"/>
    <mergeCell ref="C26:C27"/>
    <mergeCell ref="E26:E27"/>
    <mergeCell ref="O26:O27"/>
    <mergeCell ref="P26:P27"/>
    <mergeCell ref="Q26:Q27"/>
    <mergeCell ref="C28:C29"/>
    <mergeCell ref="E28:E29"/>
    <mergeCell ref="O28:O29"/>
    <mergeCell ref="P28:P29"/>
    <mergeCell ref="Q28:Q29"/>
    <mergeCell ref="B18:B29"/>
    <mergeCell ref="Q22:Q23"/>
    <mergeCell ref="C24:C25"/>
    <mergeCell ref="E24:E25"/>
    <mergeCell ref="O24:O25"/>
    <mergeCell ref="P24:P25"/>
    <mergeCell ref="Q24:Q25"/>
    <mergeCell ref="U18:V18"/>
    <mergeCell ref="C20:C21"/>
    <mergeCell ref="E20:E21"/>
    <mergeCell ref="O20:O21"/>
    <mergeCell ref="P20:P21"/>
    <mergeCell ref="Q20:Q21"/>
    <mergeCell ref="C18:C19"/>
    <mergeCell ref="E18:E19"/>
    <mergeCell ref="O18:O19"/>
    <mergeCell ref="P18:P19"/>
    <mergeCell ref="Q18:Q19"/>
    <mergeCell ref="C22:C23"/>
    <mergeCell ref="E22:E23"/>
    <mergeCell ref="O22:O23"/>
    <mergeCell ref="P22:P23"/>
    <mergeCell ref="D14:I14"/>
    <mergeCell ref="N14:P14"/>
    <mergeCell ref="U14:V14"/>
    <mergeCell ref="B15:B17"/>
    <mergeCell ref="C15:C17"/>
    <mergeCell ref="D15:D17"/>
    <mergeCell ref="E15:E17"/>
    <mergeCell ref="F15:F17"/>
    <mergeCell ref="G15:G17"/>
    <mergeCell ref="H15:H17"/>
    <mergeCell ref="I15:L16"/>
    <mergeCell ref="M15:N16"/>
    <mergeCell ref="O15:Q15"/>
    <mergeCell ref="U15:V15"/>
    <mergeCell ref="O16:O17"/>
    <mergeCell ref="P16:P17"/>
    <mergeCell ref="Q16:Q17"/>
    <mergeCell ref="U16:V16"/>
    <mergeCell ref="U17:V17"/>
    <mergeCell ref="B12:C12"/>
    <mergeCell ref="D12:I12"/>
    <mergeCell ref="N12:P12"/>
    <mergeCell ref="U12:W12"/>
    <mergeCell ref="B13:C13"/>
    <mergeCell ref="D13:I13"/>
    <mergeCell ref="N13:P13"/>
    <mergeCell ref="U13:W13"/>
    <mergeCell ref="T9:X9"/>
    <mergeCell ref="B10:C10"/>
    <mergeCell ref="D10:I10"/>
    <mergeCell ref="N10:P10"/>
    <mergeCell ref="B11:C11"/>
    <mergeCell ref="D11:I11"/>
    <mergeCell ref="N11:P11"/>
    <mergeCell ref="U11:W11"/>
    <mergeCell ref="C6:Q6"/>
    <mergeCell ref="D7:Q7"/>
    <mergeCell ref="D8:Q8"/>
    <mergeCell ref="B9:C9"/>
    <mergeCell ref="D9:I9"/>
    <mergeCell ref="J9:L10"/>
    <mergeCell ref="M9:Q9"/>
    <mergeCell ref="B2:C5"/>
    <mergeCell ref="D2:M3"/>
    <mergeCell ref="N2:O2"/>
    <mergeCell ref="P2:Q5"/>
    <mergeCell ref="N3:O3"/>
    <mergeCell ref="D4:M5"/>
    <mergeCell ref="N4:O4"/>
    <mergeCell ref="N5:O5"/>
  </mergeCells>
  <pageMargins left="0.62992125984251968" right="0.19685039370078741" top="0.23622047244094491" bottom="0.19685039370078741" header="0.15748031496062992" footer="0"/>
  <pageSetup scale="3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109"/>
  <sheetViews>
    <sheetView zoomScale="70" zoomScaleNormal="70" workbookViewId="0">
      <selection activeCell="C9" sqref="C9"/>
    </sheetView>
  </sheetViews>
  <sheetFormatPr baseColWidth="10" defaultColWidth="12.5703125" defaultRowHeight="14.25"/>
  <cols>
    <col min="1" max="1" width="6.7109375" style="48" customWidth="1"/>
    <col min="2" max="2" width="45.42578125" style="48" customWidth="1"/>
    <col min="3" max="3" width="86.85546875" style="48" customWidth="1"/>
    <col min="4" max="4" width="16.85546875" style="48" customWidth="1"/>
    <col min="5" max="5" width="19.28515625" style="48" customWidth="1"/>
    <col min="6" max="6" width="16.7109375" style="48" customWidth="1"/>
    <col min="7" max="7" width="18" style="48" customWidth="1"/>
    <col min="8" max="8" width="24.7109375" style="48" customWidth="1"/>
    <col min="9" max="9" width="20.7109375" style="48" bestFit="1" customWidth="1"/>
    <col min="10" max="10" width="20.85546875" style="48" customWidth="1"/>
    <col min="11" max="11" width="13.5703125" style="48" customWidth="1"/>
    <col min="12" max="12" width="15.85546875" style="48" customWidth="1"/>
    <col min="13" max="13" width="14.85546875" style="154" customWidth="1"/>
    <col min="14" max="14" width="21.140625" style="154" customWidth="1"/>
    <col min="15" max="17" width="16.85546875" style="48" customWidth="1"/>
    <col min="18" max="18" width="16.42578125" style="48" customWidth="1"/>
    <col min="19" max="19" width="12.5703125" style="48"/>
    <col min="20" max="20" width="14.42578125" style="48" customWidth="1"/>
    <col min="21" max="21" width="18.5703125" style="48" customWidth="1"/>
    <col min="22" max="22" width="33.85546875" style="48" customWidth="1"/>
    <col min="23" max="23" width="12.5703125" style="48" hidden="1" customWidth="1"/>
    <col min="24" max="24" width="24.28515625" style="48" customWidth="1"/>
    <col min="25" max="25" width="22.5703125" style="48" customWidth="1"/>
    <col min="26" max="27" width="12.5703125" style="48"/>
    <col min="28" max="28" width="16.85546875" style="48" customWidth="1"/>
    <col min="29" max="29" width="12.5703125" style="48"/>
    <col min="30" max="30" width="30.140625" style="48" customWidth="1"/>
    <col min="31" max="31" width="15.42578125" style="48" customWidth="1"/>
    <col min="32" max="32" width="15.85546875" style="48" customWidth="1"/>
    <col min="33" max="33" width="24.42578125" style="48" customWidth="1"/>
    <col min="34" max="34" width="17.140625" style="48" customWidth="1"/>
    <col min="35" max="16384" width="12.5703125" style="48"/>
  </cols>
  <sheetData>
    <row r="1" spans="2:28" ht="22.5" customHeight="1"/>
    <row r="2" spans="2:28" ht="37.5" customHeight="1">
      <c r="B2" s="49"/>
      <c r="C2" s="49"/>
      <c r="D2" s="50" t="s">
        <v>274</v>
      </c>
      <c r="E2" s="51"/>
      <c r="F2" s="51"/>
      <c r="G2" s="51"/>
      <c r="H2" s="51"/>
      <c r="I2" s="51"/>
      <c r="J2" s="51"/>
      <c r="K2" s="51"/>
      <c r="L2" s="51"/>
      <c r="M2" s="52"/>
      <c r="N2" s="53" t="s">
        <v>275</v>
      </c>
      <c r="O2" s="53"/>
      <c r="P2" s="54"/>
      <c r="Q2" s="55"/>
      <c r="R2" s="155"/>
    </row>
    <row r="3" spans="2:28" ht="37.5" customHeight="1">
      <c r="B3" s="49"/>
      <c r="C3" s="49"/>
      <c r="D3" s="56"/>
      <c r="E3" s="57"/>
      <c r="F3" s="57"/>
      <c r="G3" s="57"/>
      <c r="H3" s="57"/>
      <c r="I3" s="57"/>
      <c r="J3" s="57"/>
      <c r="K3" s="57"/>
      <c r="L3" s="57"/>
      <c r="M3" s="58"/>
      <c r="N3" s="53" t="s">
        <v>276</v>
      </c>
      <c r="O3" s="53"/>
      <c r="P3" s="59"/>
      <c r="Q3" s="60"/>
      <c r="R3" s="155"/>
    </row>
    <row r="4" spans="2:28" ht="33.75" customHeight="1">
      <c r="B4" s="49"/>
      <c r="C4" s="49"/>
      <c r="D4" s="50" t="s">
        <v>277</v>
      </c>
      <c r="E4" s="51"/>
      <c r="F4" s="51"/>
      <c r="G4" s="51"/>
      <c r="H4" s="51"/>
      <c r="I4" s="51"/>
      <c r="J4" s="51"/>
      <c r="K4" s="51"/>
      <c r="L4" s="51"/>
      <c r="M4" s="52"/>
      <c r="N4" s="53" t="s">
        <v>278</v>
      </c>
      <c r="O4" s="53"/>
      <c r="P4" s="59"/>
      <c r="Q4" s="60"/>
      <c r="R4" s="155"/>
    </row>
    <row r="5" spans="2:28" ht="38.25" customHeight="1">
      <c r="B5" s="49"/>
      <c r="C5" s="49"/>
      <c r="D5" s="56"/>
      <c r="E5" s="57"/>
      <c r="F5" s="57"/>
      <c r="G5" s="57"/>
      <c r="H5" s="57"/>
      <c r="I5" s="57"/>
      <c r="J5" s="57"/>
      <c r="K5" s="57"/>
      <c r="L5" s="57"/>
      <c r="M5" s="58"/>
      <c r="N5" s="53" t="s">
        <v>279</v>
      </c>
      <c r="O5" s="53"/>
      <c r="P5" s="61"/>
      <c r="Q5" s="62"/>
      <c r="R5" s="155"/>
    </row>
    <row r="6" spans="2:28" ht="23.25" customHeight="1">
      <c r="C6" s="63"/>
      <c r="D6" s="63"/>
      <c r="E6" s="63"/>
      <c r="F6" s="63"/>
      <c r="G6" s="63"/>
      <c r="H6" s="63"/>
      <c r="I6" s="63"/>
      <c r="J6" s="63"/>
      <c r="K6" s="63"/>
      <c r="L6" s="63"/>
      <c r="M6" s="63"/>
      <c r="N6" s="63"/>
      <c r="O6" s="63"/>
      <c r="P6" s="63"/>
      <c r="Q6" s="63"/>
      <c r="R6" s="155"/>
    </row>
    <row r="7" spans="2:28" ht="31.5" customHeight="1">
      <c r="B7" s="64" t="s">
        <v>73</v>
      </c>
      <c r="C7" s="64" t="s">
        <v>74</v>
      </c>
      <c r="D7" s="65" t="s">
        <v>75</v>
      </c>
      <c r="E7" s="66"/>
      <c r="F7" s="66"/>
      <c r="G7" s="66"/>
      <c r="H7" s="66"/>
      <c r="I7" s="66"/>
      <c r="J7" s="66"/>
      <c r="K7" s="66"/>
      <c r="L7" s="66"/>
      <c r="M7" s="66"/>
      <c r="N7" s="66"/>
      <c r="O7" s="66"/>
      <c r="P7" s="66"/>
      <c r="Q7" s="67"/>
      <c r="R7" s="155"/>
    </row>
    <row r="8" spans="2:28" ht="36" customHeight="1">
      <c r="B8" s="64" t="s">
        <v>76</v>
      </c>
      <c r="C8" s="64" t="s">
        <v>153</v>
      </c>
      <c r="D8" s="68" t="s">
        <v>154</v>
      </c>
      <c r="E8" s="68"/>
      <c r="F8" s="68"/>
      <c r="G8" s="68"/>
      <c r="H8" s="68"/>
      <c r="I8" s="68"/>
      <c r="J8" s="68"/>
      <c r="K8" s="68"/>
      <c r="L8" s="68"/>
      <c r="M8" s="68"/>
      <c r="N8" s="68"/>
      <c r="O8" s="68"/>
      <c r="P8" s="68"/>
      <c r="Q8" s="68"/>
    </row>
    <row r="9" spans="2:28" ht="36" customHeight="1">
      <c r="B9" s="100" t="s">
        <v>173</v>
      </c>
      <c r="C9" s="101"/>
      <c r="D9" s="101"/>
      <c r="E9" s="101"/>
      <c r="F9" s="101"/>
      <c r="G9" s="101"/>
      <c r="H9" s="101"/>
      <c r="I9" s="293"/>
      <c r="J9" s="129" t="s">
        <v>80</v>
      </c>
      <c r="K9" s="130"/>
      <c r="L9" s="131"/>
      <c r="M9" s="76" t="s">
        <v>0</v>
      </c>
      <c r="N9" s="77"/>
      <c r="O9" s="77"/>
      <c r="P9" s="77"/>
      <c r="Q9" s="78"/>
      <c r="R9" s="156"/>
      <c r="T9" s="157"/>
      <c r="U9" s="157"/>
      <c r="V9" s="157"/>
      <c r="W9" s="157"/>
      <c r="X9" s="157"/>
    </row>
    <row r="10" spans="2:28" ht="36" customHeight="1">
      <c r="B10" s="100" t="s">
        <v>174</v>
      </c>
      <c r="C10" s="293"/>
      <c r="D10" s="294"/>
      <c r="E10" s="294"/>
      <c r="F10" s="294"/>
      <c r="G10" s="294"/>
      <c r="H10" s="294"/>
      <c r="I10" s="295"/>
      <c r="J10" s="224"/>
      <c r="K10" s="225"/>
      <c r="L10" s="226"/>
      <c r="M10" s="82" t="s">
        <v>1</v>
      </c>
      <c r="N10" s="83" t="s">
        <v>2</v>
      </c>
      <c r="O10" s="83"/>
      <c r="P10" s="83"/>
      <c r="Q10" s="82" t="s">
        <v>3</v>
      </c>
      <c r="R10" s="156"/>
      <c r="T10" s="158"/>
      <c r="U10" s="158"/>
      <c r="V10" s="158"/>
      <c r="W10" s="158"/>
      <c r="X10" s="158"/>
    </row>
    <row r="11" spans="2:28" ht="38.25" customHeight="1">
      <c r="B11" s="84" t="s">
        <v>175</v>
      </c>
      <c r="C11" s="296"/>
      <c r="D11" s="296"/>
      <c r="E11" s="296"/>
      <c r="F11" s="296"/>
      <c r="G11" s="296"/>
      <c r="H11" s="296"/>
      <c r="I11" s="85"/>
      <c r="J11" s="224"/>
      <c r="K11" s="225"/>
      <c r="L11" s="226"/>
      <c r="M11" s="22" t="s">
        <v>176</v>
      </c>
      <c r="N11" s="297" t="s">
        <v>177</v>
      </c>
      <c r="O11" s="298"/>
      <c r="P11" s="299"/>
      <c r="Q11" s="300">
        <v>9000000</v>
      </c>
      <c r="R11" s="156"/>
      <c r="T11" s="159"/>
      <c r="U11" s="160"/>
      <c r="V11" s="160"/>
      <c r="W11" s="160"/>
      <c r="X11" s="159"/>
      <c r="Z11" s="92"/>
      <c r="AA11" s="92"/>
    </row>
    <row r="12" spans="2:28" ht="38.25" customHeight="1">
      <c r="B12" s="93" t="s">
        <v>178</v>
      </c>
      <c r="C12" s="301"/>
      <c r="D12" s="301"/>
      <c r="E12" s="301"/>
      <c r="F12" s="301"/>
      <c r="G12" s="301"/>
      <c r="H12" s="301"/>
      <c r="I12" s="94"/>
      <c r="J12" s="224"/>
      <c r="K12" s="225"/>
      <c r="L12" s="226"/>
      <c r="M12" s="22">
        <v>1869</v>
      </c>
      <c r="N12" s="297" t="s">
        <v>179</v>
      </c>
      <c r="O12" s="298"/>
      <c r="P12" s="299"/>
      <c r="Q12" s="300">
        <v>5200000</v>
      </c>
      <c r="R12" s="156"/>
      <c r="T12" s="161"/>
      <c r="U12" s="162"/>
      <c r="V12" s="162"/>
      <c r="W12" s="162"/>
      <c r="X12" s="163"/>
      <c r="Z12" s="95"/>
      <c r="AA12" s="96"/>
      <c r="AB12" s="97"/>
    </row>
    <row r="13" spans="2:28" ht="38.25" customHeight="1">
      <c r="B13" s="93" t="s">
        <v>180</v>
      </c>
      <c r="C13" s="301"/>
      <c r="D13" s="301"/>
      <c r="E13" s="301"/>
      <c r="F13" s="301"/>
      <c r="G13" s="301"/>
      <c r="H13" s="301"/>
      <c r="I13" s="94"/>
      <c r="J13" s="224"/>
      <c r="K13" s="225"/>
      <c r="L13" s="226"/>
      <c r="M13" s="22">
        <v>678</v>
      </c>
      <c r="N13" s="297" t="s">
        <v>181</v>
      </c>
      <c r="O13" s="298"/>
      <c r="P13" s="299"/>
      <c r="Q13" s="300">
        <v>14400000</v>
      </c>
      <c r="R13" s="156"/>
      <c r="T13" s="161"/>
      <c r="U13" s="162"/>
      <c r="V13" s="162"/>
      <c r="W13" s="162"/>
      <c r="X13" s="163"/>
      <c r="Z13" s="95"/>
      <c r="AA13" s="96"/>
      <c r="AB13" s="97"/>
    </row>
    <row r="14" spans="2:28" ht="38.25" customHeight="1">
      <c r="B14" s="302" t="s">
        <v>255</v>
      </c>
      <c r="C14" s="266"/>
      <c r="D14" s="267"/>
      <c r="E14" s="267"/>
      <c r="F14" s="267"/>
      <c r="G14" s="267"/>
      <c r="H14" s="267"/>
      <c r="I14" s="303"/>
      <c r="J14" s="224"/>
      <c r="K14" s="225"/>
      <c r="L14" s="226"/>
      <c r="M14" s="22">
        <v>677</v>
      </c>
      <c r="N14" s="297" t="s">
        <v>182</v>
      </c>
      <c r="O14" s="298"/>
      <c r="P14" s="299"/>
      <c r="Q14" s="300">
        <v>6600000</v>
      </c>
      <c r="R14" s="156"/>
      <c r="T14" s="161"/>
      <c r="U14" s="165"/>
      <c r="V14" s="165"/>
      <c r="W14" s="165"/>
      <c r="X14" s="163"/>
      <c r="Z14" s="95"/>
      <c r="AA14" s="96"/>
      <c r="AB14" s="97"/>
    </row>
    <row r="15" spans="2:28" ht="38.25" customHeight="1">
      <c r="B15" s="265"/>
      <c r="C15" s="266"/>
      <c r="D15" s="267"/>
      <c r="E15" s="267"/>
      <c r="F15" s="267"/>
      <c r="G15" s="267"/>
      <c r="H15" s="267"/>
      <c r="I15" s="303"/>
      <c r="J15" s="224"/>
      <c r="K15" s="225"/>
      <c r="L15" s="226"/>
      <c r="M15" s="22">
        <v>2470</v>
      </c>
      <c r="N15" s="297" t="s">
        <v>183</v>
      </c>
      <c r="O15" s="298"/>
      <c r="P15" s="299"/>
      <c r="Q15" s="300"/>
      <c r="R15" s="156"/>
      <c r="T15" s="161"/>
      <c r="U15" s="165"/>
      <c r="V15" s="165"/>
      <c r="W15" s="165"/>
      <c r="X15" s="163"/>
      <c r="Z15" s="95"/>
      <c r="AA15" s="96"/>
      <c r="AB15" s="97"/>
    </row>
    <row r="16" spans="2:28" ht="38.25" customHeight="1">
      <c r="B16" s="265"/>
      <c r="C16" s="266"/>
      <c r="D16" s="267"/>
      <c r="E16" s="267"/>
      <c r="F16" s="267"/>
      <c r="G16" s="267"/>
      <c r="H16" s="267"/>
      <c r="I16" s="303"/>
      <c r="J16" s="224"/>
      <c r="K16" s="225"/>
      <c r="L16" s="226"/>
      <c r="M16" s="22">
        <v>2565</v>
      </c>
      <c r="N16" s="297" t="s">
        <v>184</v>
      </c>
      <c r="O16" s="298"/>
      <c r="P16" s="299"/>
      <c r="Q16" s="300">
        <v>6000000</v>
      </c>
      <c r="R16" s="156"/>
      <c r="T16" s="161"/>
      <c r="U16" s="165"/>
      <c r="V16" s="165"/>
      <c r="W16" s="165"/>
      <c r="X16" s="163"/>
      <c r="Z16" s="95"/>
      <c r="AA16" s="96"/>
      <c r="AB16" s="97"/>
    </row>
    <row r="17" spans="2:28" ht="38.25" customHeight="1">
      <c r="B17" s="265"/>
      <c r="C17" s="266"/>
      <c r="D17" s="267"/>
      <c r="E17" s="267"/>
      <c r="F17" s="267"/>
      <c r="G17" s="267"/>
      <c r="H17" s="267"/>
      <c r="I17" s="303"/>
      <c r="J17" s="224"/>
      <c r="K17" s="225"/>
      <c r="L17" s="226"/>
      <c r="M17" s="22">
        <v>3217</v>
      </c>
      <c r="N17" s="297" t="s">
        <v>185</v>
      </c>
      <c r="O17" s="298"/>
      <c r="P17" s="299"/>
      <c r="Q17" s="300">
        <v>1460000</v>
      </c>
      <c r="R17" s="156"/>
      <c r="T17" s="161"/>
      <c r="U17" s="165"/>
      <c r="V17" s="165"/>
      <c r="W17" s="165"/>
      <c r="X17" s="163"/>
      <c r="Z17" s="95"/>
      <c r="AA17" s="96"/>
      <c r="AB17" s="97"/>
    </row>
    <row r="18" spans="2:28" ht="38.25" customHeight="1">
      <c r="B18" s="265"/>
      <c r="C18" s="266"/>
      <c r="D18" s="267"/>
      <c r="E18" s="267"/>
      <c r="F18" s="267"/>
      <c r="G18" s="267"/>
      <c r="H18" s="267"/>
      <c r="I18" s="303"/>
      <c r="J18" s="224"/>
      <c r="K18" s="225"/>
      <c r="L18" s="226"/>
      <c r="M18" s="22" t="s">
        <v>186</v>
      </c>
      <c r="N18" s="297" t="s">
        <v>187</v>
      </c>
      <c r="O18" s="298"/>
      <c r="P18" s="299"/>
      <c r="Q18" s="300">
        <f>1500000+1500000</f>
        <v>3000000</v>
      </c>
      <c r="R18" s="156"/>
      <c r="T18" s="161"/>
      <c r="U18" s="165"/>
      <c r="V18" s="165"/>
      <c r="W18" s="165"/>
      <c r="X18" s="163"/>
      <c r="Z18" s="95"/>
      <c r="AA18" s="96"/>
      <c r="AB18" s="97"/>
    </row>
    <row r="19" spans="2:28" ht="38.25" customHeight="1">
      <c r="B19" s="265"/>
      <c r="C19" s="266"/>
      <c r="D19" s="267"/>
      <c r="E19" s="267"/>
      <c r="F19" s="267"/>
      <c r="G19" s="267"/>
      <c r="H19" s="267"/>
      <c r="I19" s="303"/>
      <c r="J19" s="224"/>
      <c r="K19" s="225"/>
      <c r="L19" s="226"/>
      <c r="M19" s="22" t="s">
        <v>188</v>
      </c>
      <c r="N19" s="297" t="s">
        <v>189</v>
      </c>
      <c r="O19" s="298"/>
      <c r="P19" s="299"/>
      <c r="Q19" s="300">
        <f>2493333+2606666</f>
        <v>5099999</v>
      </c>
      <c r="R19" s="156"/>
      <c r="T19" s="161"/>
      <c r="U19" s="165"/>
      <c r="V19" s="165"/>
      <c r="W19" s="165"/>
      <c r="X19" s="163"/>
      <c r="Z19" s="95"/>
      <c r="AA19" s="96"/>
      <c r="AB19" s="97"/>
    </row>
    <row r="20" spans="2:28" ht="38.25" customHeight="1">
      <c r="B20" s="265"/>
      <c r="C20" s="266"/>
      <c r="D20" s="267"/>
      <c r="E20" s="267"/>
      <c r="F20" s="267"/>
      <c r="G20" s="267"/>
      <c r="H20" s="267"/>
      <c r="I20" s="303"/>
      <c r="J20" s="224"/>
      <c r="K20" s="225"/>
      <c r="L20" s="226"/>
      <c r="M20" s="22">
        <v>3484</v>
      </c>
      <c r="N20" s="297" t="s">
        <v>190</v>
      </c>
      <c r="O20" s="298"/>
      <c r="P20" s="299"/>
      <c r="Q20" s="300">
        <v>1666666</v>
      </c>
      <c r="R20" s="156"/>
      <c r="T20" s="161"/>
      <c r="U20" s="165"/>
      <c r="V20" s="165"/>
      <c r="W20" s="165"/>
      <c r="X20" s="163"/>
      <c r="Z20" s="95"/>
      <c r="AA20" s="96"/>
      <c r="AB20" s="97"/>
    </row>
    <row r="21" spans="2:28" ht="38.25" customHeight="1">
      <c r="B21" s="100" t="s">
        <v>191</v>
      </c>
      <c r="C21" s="101"/>
      <c r="D21" s="102"/>
      <c r="E21" s="102"/>
      <c r="F21" s="102"/>
      <c r="G21" s="102"/>
      <c r="H21" s="102"/>
      <c r="I21" s="103"/>
      <c r="J21" s="135"/>
      <c r="K21" s="136"/>
      <c r="L21" s="137"/>
      <c r="M21" s="22">
        <v>2096</v>
      </c>
      <c r="N21" s="297" t="s">
        <v>192</v>
      </c>
      <c r="O21" s="298"/>
      <c r="P21" s="299"/>
      <c r="Q21" s="300"/>
      <c r="R21" s="156"/>
      <c r="T21" s="164"/>
      <c r="U21" s="162"/>
      <c r="V21" s="162"/>
      <c r="W21" s="165"/>
      <c r="X21" s="163"/>
      <c r="Y21" s="111"/>
      <c r="Z21" s="95"/>
      <c r="AA21" s="96"/>
      <c r="AB21" s="97"/>
    </row>
    <row r="22" spans="2:28" ht="28.5" customHeight="1">
      <c r="B22" s="166" t="s">
        <v>19</v>
      </c>
      <c r="C22" s="141" t="s">
        <v>25</v>
      </c>
      <c r="D22" s="132" t="s">
        <v>282</v>
      </c>
      <c r="E22" s="132" t="s">
        <v>4</v>
      </c>
      <c r="F22" s="132" t="s">
        <v>27</v>
      </c>
      <c r="G22" s="167" t="s">
        <v>283</v>
      </c>
      <c r="H22" s="132" t="s">
        <v>86</v>
      </c>
      <c r="I22" s="168" t="s">
        <v>87</v>
      </c>
      <c r="J22" s="169"/>
      <c r="K22" s="169"/>
      <c r="L22" s="170"/>
      <c r="M22" s="132" t="s">
        <v>5</v>
      </c>
      <c r="N22" s="132"/>
      <c r="O22" s="171" t="s">
        <v>6</v>
      </c>
      <c r="P22" s="171"/>
      <c r="Q22" s="171"/>
      <c r="T22" s="172"/>
      <c r="U22" s="173"/>
      <c r="V22" s="173"/>
      <c r="X22" s="163"/>
      <c r="Z22" s="95"/>
      <c r="AA22" s="96"/>
      <c r="AB22" s="97"/>
    </row>
    <row r="23" spans="2:28" ht="33.75" customHeight="1">
      <c r="B23" s="174"/>
      <c r="C23" s="141"/>
      <c r="D23" s="132"/>
      <c r="E23" s="132"/>
      <c r="F23" s="132"/>
      <c r="G23" s="132"/>
      <c r="H23" s="132"/>
      <c r="I23" s="175"/>
      <c r="J23" s="176"/>
      <c r="K23" s="176"/>
      <c r="L23" s="177"/>
      <c r="M23" s="132"/>
      <c r="N23" s="132"/>
      <c r="O23" s="132" t="s">
        <v>7</v>
      </c>
      <c r="P23" s="132" t="s">
        <v>8</v>
      </c>
      <c r="Q23" s="141" t="s">
        <v>9</v>
      </c>
      <c r="T23" s="111"/>
      <c r="U23" s="173"/>
      <c r="V23" s="173"/>
      <c r="X23" s="96"/>
      <c r="Z23" s="95"/>
      <c r="AA23" s="96"/>
      <c r="AB23" s="97"/>
    </row>
    <row r="24" spans="2:28" ht="39.75" customHeight="1">
      <c r="B24" s="178"/>
      <c r="C24" s="141"/>
      <c r="D24" s="132"/>
      <c r="E24" s="132"/>
      <c r="F24" s="132"/>
      <c r="G24" s="132"/>
      <c r="H24" s="132"/>
      <c r="I24" s="179" t="s">
        <v>10</v>
      </c>
      <c r="J24" s="179" t="s">
        <v>11</v>
      </c>
      <c r="K24" s="179" t="s">
        <v>12</v>
      </c>
      <c r="L24" s="180" t="s">
        <v>13</v>
      </c>
      <c r="M24" s="114" t="s">
        <v>14</v>
      </c>
      <c r="N24" s="181" t="s">
        <v>15</v>
      </c>
      <c r="O24" s="132"/>
      <c r="P24" s="132"/>
      <c r="Q24" s="141"/>
      <c r="T24" s="111"/>
      <c r="U24" s="173"/>
      <c r="V24" s="173"/>
      <c r="X24" s="96"/>
      <c r="Z24" s="95"/>
      <c r="AA24" s="96"/>
      <c r="AB24" s="97"/>
    </row>
    <row r="25" spans="2:28" ht="30" customHeight="1">
      <c r="B25" s="112" t="s">
        <v>295</v>
      </c>
      <c r="C25" s="113" t="s">
        <v>58</v>
      </c>
      <c r="D25" s="114" t="s">
        <v>88</v>
      </c>
      <c r="E25" s="182" t="s">
        <v>59</v>
      </c>
      <c r="F25" s="308">
        <v>129218</v>
      </c>
      <c r="G25" s="114" t="s">
        <v>88</v>
      </c>
      <c r="H25" s="240">
        <v>348000000</v>
      </c>
      <c r="I25" s="240">
        <f>+H25</f>
        <v>348000000</v>
      </c>
      <c r="J25" s="115"/>
      <c r="K25" s="186"/>
      <c r="L25" s="115"/>
      <c r="M25" s="116">
        <v>45292</v>
      </c>
      <c r="N25" s="116">
        <v>45657</v>
      </c>
      <c r="O25" s="187">
        <f>+F26/F25</f>
        <v>1.3425064619480258</v>
      </c>
      <c r="P25" s="187">
        <f>+H26/H25</f>
        <v>0</v>
      </c>
      <c r="Q25" s="117" t="e">
        <f>+(O25*O25)/P25</f>
        <v>#DIV/0!</v>
      </c>
      <c r="T25" s="111"/>
      <c r="U25" s="173"/>
      <c r="V25" s="173"/>
      <c r="X25" s="188"/>
      <c r="Z25" s="95"/>
      <c r="AA25" s="96"/>
      <c r="AB25" s="97"/>
    </row>
    <row r="26" spans="2:28" ht="30" customHeight="1">
      <c r="B26" s="118"/>
      <c r="C26" s="113"/>
      <c r="D26" s="114" t="s">
        <v>17</v>
      </c>
      <c r="E26" s="40"/>
      <c r="F26" s="308">
        <v>173476</v>
      </c>
      <c r="G26" s="114" t="s">
        <v>89</v>
      </c>
      <c r="H26" s="240">
        <f>+Q15</f>
        <v>0</v>
      </c>
      <c r="I26" s="240">
        <f t="shared" ref="I26:I34" si="0">+H26</f>
        <v>0</v>
      </c>
      <c r="J26" s="115"/>
      <c r="K26" s="186"/>
      <c r="L26" s="115"/>
      <c r="M26" s="116">
        <v>45292</v>
      </c>
      <c r="N26" s="116">
        <v>45657</v>
      </c>
      <c r="O26" s="187"/>
      <c r="P26" s="187"/>
      <c r="Q26" s="117"/>
      <c r="T26" s="111"/>
      <c r="U26" s="189"/>
      <c r="V26" s="189"/>
      <c r="X26" s="188"/>
      <c r="Z26" s="95"/>
      <c r="AA26" s="96"/>
      <c r="AB26" s="97"/>
    </row>
    <row r="27" spans="2:28" ht="30" customHeight="1">
      <c r="B27" s="118"/>
      <c r="C27" s="113" t="s">
        <v>60</v>
      </c>
      <c r="D27" s="114" t="s">
        <v>16</v>
      </c>
      <c r="E27" s="182" t="s">
        <v>61</v>
      </c>
      <c r="F27" s="1">
        <v>2</v>
      </c>
      <c r="G27" s="114" t="s">
        <v>16</v>
      </c>
      <c r="H27" s="240">
        <v>25000000</v>
      </c>
      <c r="I27" s="240">
        <f t="shared" si="0"/>
        <v>25000000</v>
      </c>
      <c r="J27" s="115"/>
      <c r="K27" s="186"/>
      <c r="L27" s="115"/>
      <c r="M27" s="116">
        <v>45292</v>
      </c>
      <c r="N27" s="116">
        <v>45657</v>
      </c>
      <c r="O27" s="187">
        <f>+F28/F27</f>
        <v>1</v>
      </c>
      <c r="P27" s="187">
        <f>+H28/H27</f>
        <v>0.92106659999999996</v>
      </c>
      <c r="Q27" s="117">
        <f>+(O27*O27)/P27</f>
        <v>1.0856978203313421</v>
      </c>
      <c r="X27" s="121"/>
      <c r="Z27" s="95"/>
      <c r="AA27" s="96"/>
      <c r="AB27" s="97"/>
    </row>
    <row r="28" spans="2:28" ht="30" customHeight="1">
      <c r="B28" s="118"/>
      <c r="C28" s="122"/>
      <c r="D28" s="114" t="s">
        <v>17</v>
      </c>
      <c r="E28" s="191"/>
      <c r="F28" s="1">
        <v>2</v>
      </c>
      <c r="G28" s="114" t="s">
        <v>89</v>
      </c>
      <c r="H28" s="240">
        <f>+Q12+Q14+Q17+Q18+Q19+Q20</f>
        <v>23026665</v>
      </c>
      <c r="I28" s="240">
        <f t="shared" si="0"/>
        <v>23026665</v>
      </c>
      <c r="J28" s="115"/>
      <c r="K28" s="186"/>
      <c r="L28" s="115"/>
      <c r="M28" s="116">
        <v>45292</v>
      </c>
      <c r="N28" s="116">
        <v>45657</v>
      </c>
      <c r="O28" s="187"/>
      <c r="P28" s="187"/>
      <c r="Q28" s="117"/>
      <c r="X28" s="121"/>
      <c r="Z28" s="95"/>
      <c r="AA28" s="96"/>
      <c r="AB28" s="97"/>
    </row>
    <row r="29" spans="2:28" ht="30" customHeight="1">
      <c r="B29" s="118"/>
      <c r="C29" s="122" t="s">
        <v>62</v>
      </c>
      <c r="D29" s="114" t="s">
        <v>16</v>
      </c>
      <c r="E29" s="182" t="s">
        <v>63</v>
      </c>
      <c r="F29" s="1">
        <v>1</v>
      </c>
      <c r="G29" s="114" t="s">
        <v>16</v>
      </c>
      <c r="H29" s="240">
        <v>81000000</v>
      </c>
      <c r="I29" s="240">
        <f t="shared" si="0"/>
        <v>81000000</v>
      </c>
      <c r="J29" s="115"/>
      <c r="K29" s="186"/>
      <c r="L29" s="115"/>
      <c r="M29" s="116">
        <v>45292</v>
      </c>
      <c r="N29" s="116">
        <v>45657</v>
      </c>
      <c r="O29" s="187">
        <f>+F30/F29</f>
        <v>1</v>
      </c>
      <c r="P29" s="187">
        <f>+H30/H29</f>
        <v>0</v>
      </c>
      <c r="Q29" s="117" t="e">
        <f>+(O29*O29)/P29</f>
        <v>#DIV/0!</v>
      </c>
      <c r="X29" s="121"/>
    </row>
    <row r="30" spans="2:28" ht="30" customHeight="1">
      <c r="B30" s="118"/>
      <c r="C30" s="122"/>
      <c r="D30" s="114" t="s">
        <v>17</v>
      </c>
      <c r="E30" s="191"/>
      <c r="F30" s="1">
        <v>1</v>
      </c>
      <c r="G30" s="114" t="s">
        <v>89</v>
      </c>
      <c r="H30" s="240">
        <f>+Q21</f>
        <v>0</v>
      </c>
      <c r="I30" s="240">
        <f t="shared" si="0"/>
        <v>0</v>
      </c>
      <c r="J30" s="115"/>
      <c r="K30" s="186"/>
      <c r="L30" s="115"/>
      <c r="M30" s="116">
        <v>45292</v>
      </c>
      <c r="N30" s="116">
        <v>45657</v>
      </c>
      <c r="O30" s="187"/>
      <c r="P30" s="187"/>
      <c r="Q30" s="117"/>
      <c r="AB30" s="97"/>
    </row>
    <row r="31" spans="2:28" ht="30" customHeight="1">
      <c r="B31" s="118"/>
      <c r="C31" s="122" t="s">
        <v>64</v>
      </c>
      <c r="D31" s="114" t="s">
        <v>16</v>
      </c>
      <c r="E31" s="182" t="s">
        <v>57</v>
      </c>
      <c r="F31" s="1">
        <v>2</v>
      </c>
      <c r="G31" s="114" t="s">
        <v>16</v>
      </c>
      <c r="H31" s="240">
        <v>30000000</v>
      </c>
      <c r="I31" s="240">
        <f t="shared" si="0"/>
        <v>30000000</v>
      </c>
      <c r="J31" s="115"/>
      <c r="K31" s="186"/>
      <c r="L31" s="115"/>
      <c r="M31" s="116">
        <v>45292</v>
      </c>
      <c r="N31" s="116">
        <v>45657</v>
      </c>
      <c r="O31" s="187">
        <f>+F32/F31</f>
        <v>1</v>
      </c>
      <c r="P31" s="187">
        <f>+H32/H31</f>
        <v>0.98</v>
      </c>
      <c r="Q31" s="117">
        <f>+(O31*O31)/P31</f>
        <v>1.0204081632653061</v>
      </c>
    </row>
    <row r="32" spans="2:28" ht="30" customHeight="1">
      <c r="B32" s="125"/>
      <c r="C32" s="122"/>
      <c r="D32" s="114" t="s">
        <v>17</v>
      </c>
      <c r="E32" s="191"/>
      <c r="F32" s="199">
        <v>2</v>
      </c>
      <c r="G32" s="114" t="s">
        <v>89</v>
      </c>
      <c r="H32" s="240">
        <f>+Q11+Q13+Q16</f>
        <v>29400000</v>
      </c>
      <c r="I32" s="240">
        <f t="shared" si="0"/>
        <v>29400000</v>
      </c>
      <c r="J32" s="115"/>
      <c r="K32" s="186"/>
      <c r="L32" s="115"/>
      <c r="M32" s="116">
        <v>45292</v>
      </c>
      <c r="N32" s="116">
        <v>45657</v>
      </c>
      <c r="O32" s="187"/>
      <c r="P32" s="187"/>
      <c r="Q32" s="117"/>
    </row>
    <row r="33" spans="2:18" ht="15">
      <c r="B33" s="49"/>
      <c r="C33" s="204" t="s">
        <v>90</v>
      </c>
      <c r="D33" s="114" t="s">
        <v>16</v>
      </c>
      <c r="E33" s="182"/>
      <c r="F33" s="309">
        <v>129218</v>
      </c>
      <c r="G33" s="114" t="s">
        <v>16</v>
      </c>
      <c r="H33" s="205">
        <f>+H25+H27+H29+H31</f>
        <v>484000000</v>
      </c>
      <c r="I33" s="240">
        <f t="shared" si="0"/>
        <v>484000000</v>
      </c>
      <c r="J33" s="115"/>
      <c r="K33" s="115"/>
      <c r="L33" s="115"/>
      <c r="M33" s="116">
        <v>45292</v>
      </c>
      <c r="N33" s="116">
        <v>45657</v>
      </c>
      <c r="O33" s="187">
        <f>+F34/F33</f>
        <v>1.3425064619480258</v>
      </c>
      <c r="P33" s="187">
        <f>+H34/H33</f>
        <v>0.10831955578512396</v>
      </c>
      <c r="Q33" s="117">
        <f>+(O33*O33)/P33</f>
        <v>16.638949331988744</v>
      </c>
    </row>
    <row r="34" spans="2:18" ht="15">
      <c r="B34" s="49"/>
      <c r="C34" s="204"/>
      <c r="D34" s="114" t="s">
        <v>17</v>
      </c>
      <c r="E34" s="191"/>
      <c r="F34" s="309">
        <v>173476</v>
      </c>
      <c r="G34" s="114" t="s">
        <v>89</v>
      </c>
      <c r="H34" s="193">
        <f>+H26+H28+H30+H32</f>
        <v>52426665</v>
      </c>
      <c r="I34" s="240">
        <f t="shared" si="0"/>
        <v>52426665</v>
      </c>
      <c r="J34" s="115"/>
      <c r="K34" s="206"/>
      <c r="L34" s="115"/>
      <c r="M34" s="116">
        <v>45292</v>
      </c>
      <c r="N34" s="116">
        <v>45657</v>
      </c>
      <c r="O34" s="187"/>
      <c r="P34" s="187"/>
      <c r="Q34" s="117"/>
    </row>
    <row r="35" spans="2:18">
      <c r="D35" s="126"/>
      <c r="H35" s="304"/>
      <c r="I35" s="128"/>
      <c r="J35" s="95"/>
      <c r="K35" s="95"/>
      <c r="L35" s="95"/>
      <c r="M35" s="207"/>
      <c r="N35" s="207"/>
      <c r="O35" s="128"/>
      <c r="P35" s="208"/>
      <c r="Q35" s="209"/>
      <c r="R35" s="208"/>
    </row>
    <row r="36" spans="2:18" ht="15">
      <c r="B36" s="210" t="s">
        <v>91</v>
      </c>
      <c r="C36" s="210"/>
      <c r="D36" s="211" t="s">
        <v>18</v>
      </c>
      <c r="E36" s="211"/>
      <c r="F36" s="211"/>
      <c r="G36" s="211"/>
      <c r="H36" s="211"/>
      <c r="I36" s="211"/>
      <c r="J36" s="212" t="s">
        <v>92</v>
      </c>
      <c r="K36" s="211" t="s">
        <v>93</v>
      </c>
      <c r="L36" s="211"/>
      <c r="M36" s="213" t="s">
        <v>94</v>
      </c>
      <c r="N36" s="214"/>
      <c r="O36" s="214"/>
      <c r="P36" s="214"/>
      <c r="Q36" s="214"/>
    </row>
    <row r="37" spans="2:18" ht="26.25" customHeight="1">
      <c r="B37" s="129" t="s">
        <v>193</v>
      </c>
      <c r="C37" s="131"/>
      <c r="D37" s="129" t="s">
        <v>296</v>
      </c>
      <c r="E37" s="130"/>
      <c r="F37" s="130"/>
      <c r="G37" s="130"/>
      <c r="H37" s="130"/>
      <c r="I37" s="131"/>
      <c r="J37" s="262" t="s">
        <v>46</v>
      </c>
      <c r="K37" s="133" t="s">
        <v>16</v>
      </c>
      <c r="L37" s="310">
        <v>1</v>
      </c>
      <c r="M37" s="134" t="s">
        <v>96</v>
      </c>
      <c r="N37" s="134"/>
      <c r="O37" s="134"/>
      <c r="P37" s="134"/>
      <c r="Q37" s="134"/>
    </row>
    <row r="38" spans="2:18" ht="18" customHeight="1">
      <c r="B38" s="135"/>
      <c r="C38" s="137"/>
      <c r="D38" s="135"/>
      <c r="E38" s="136"/>
      <c r="F38" s="136"/>
      <c r="G38" s="136"/>
      <c r="H38" s="136"/>
      <c r="I38" s="137"/>
      <c r="J38" s="262"/>
      <c r="K38" s="133" t="s">
        <v>17</v>
      </c>
      <c r="L38" s="310">
        <v>1</v>
      </c>
      <c r="M38" s="134"/>
      <c r="N38" s="134"/>
      <c r="O38" s="134"/>
      <c r="P38" s="134"/>
      <c r="Q38" s="134"/>
    </row>
    <row r="39" spans="2:18" ht="18.75" customHeight="1">
      <c r="B39" s="138"/>
      <c r="C39" s="140"/>
      <c r="D39" s="138" t="s">
        <v>97</v>
      </c>
      <c r="E39" s="139"/>
      <c r="F39" s="139"/>
      <c r="G39" s="139"/>
      <c r="H39" s="139"/>
      <c r="I39" s="140"/>
      <c r="J39" s="141"/>
      <c r="K39" s="133" t="s">
        <v>16</v>
      </c>
      <c r="L39" s="217"/>
      <c r="M39" s="142" t="s">
        <v>172</v>
      </c>
      <c r="N39" s="143"/>
      <c r="O39" s="143"/>
      <c r="P39" s="143"/>
      <c r="Q39" s="144"/>
    </row>
    <row r="40" spans="2:18" ht="14.25" customHeight="1">
      <c r="B40" s="145"/>
      <c r="C40" s="147"/>
      <c r="D40" s="145"/>
      <c r="E40" s="146"/>
      <c r="F40" s="146"/>
      <c r="G40" s="146"/>
      <c r="H40" s="146"/>
      <c r="I40" s="147"/>
      <c r="J40" s="141"/>
      <c r="K40" s="133" t="s">
        <v>17</v>
      </c>
      <c r="L40" s="216"/>
      <c r="M40" s="148"/>
      <c r="N40" s="149"/>
      <c r="O40" s="149"/>
      <c r="P40" s="149"/>
      <c r="Q40" s="150"/>
    </row>
    <row r="41" spans="2:18" ht="15">
      <c r="B41" s="138"/>
      <c r="C41" s="140"/>
      <c r="D41" s="138" t="s">
        <v>97</v>
      </c>
      <c r="E41" s="139"/>
      <c r="F41" s="139"/>
      <c r="G41" s="139"/>
      <c r="H41" s="139"/>
      <c r="I41" s="140"/>
      <c r="J41" s="141"/>
      <c r="K41" s="133" t="s">
        <v>16</v>
      </c>
      <c r="L41" s="216"/>
      <c r="M41" s="148"/>
      <c r="N41" s="149"/>
      <c r="O41" s="149"/>
      <c r="P41" s="149"/>
      <c r="Q41" s="150"/>
    </row>
    <row r="42" spans="2:18" ht="15">
      <c r="B42" s="145"/>
      <c r="C42" s="147"/>
      <c r="D42" s="145"/>
      <c r="E42" s="146"/>
      <c r="F42" s="146"/>
      <c r="G42" s="146"/>
      <c r="H42" s="146"/>
      <c r="I42" s="147"/>
      <c r="J42" s="141"/>
      <c r="K42" s="133" t="s">
        <v>17</v>
      </c>
      <c r="L42" s="216"/>
      <c r="M42" s="148"/>
      <c r="N42" s="149"/>
      <c r="O42" s="149"/>
      <c r="P42" s="149"/>
      <c r="Q42" s="150"/>
    </row>
    <row r="43" spans="2:18" ht="15" customHeight="1">
      <c r="B43" s="129" t="s">
        <v>299</v>
      </c>
      <c r="C43" s="130"/>
      <c r="D43" s="130"/>
      <c r="E43" s="130"/>
      <c r="F43" s="130"/>
      <c r="G43" s="130"/>
      <c r="H43" s="130"/>
      <c r="I43" s="130"/>
      <c r="J43" s="130"/>
      <c r="K43" s="130"/>
      <c r="L43" s="131"/>
      <c r="M43" s="148"/>
      <c r="N43" s="149"/>
      <c r="O43" s="149"/>
      <c r="P43" s="149"/>
      <c r="Q43" s="150"/>
    </row>
    <row r="44" spans="2:18" ht="272.25" customHeight="1">
      <c r="B44" s="135"/>
      <c r="C44" s="136"/>
      <c r="D44" s="136"/>
      <c r="E44" s="136"/>
      <c r="F44" s="136"/>
      <c r="G44" s="136"/>
      <c r="H44" s="136"/>
      <c r="I44" s="136"/>
      <c r="J44" s="136"/>
      <c r="K44" s="136"/>
      <c r="L44" s="137"/>
      <c r="M44" s="151"/>
      <c r="N44" s="152"/>
      <c r="O44" s="152"/>
      <c r="P44" s="152"/>
      <c r="Q44" s="153"/>
    </row>
    <row r="45" spans="2:18">
      <c r="M45" s="218"/>
      <c r="N45" s="218"/>
    </row>
    <row r="46" spans="2:18" ht="37.5" customHeight="1">
      <c r="B46" s="49"/>
      <c r="C46" s="49"/>
      <c r="D46" s="50" t="s">
        <v>274</v>
      </c>
      <c r="E46" s="51"/>
      <c r="F46" s="51"/>
      <c r="G46" s="51"/>
      <c r="H46" s="51"/>
      <c r="I46" s="51"/>
      <c r="J46" s="51"/>
      <c r="K46" s="51"/>
      <c r="L46" s="51"/>
      <c r="M46" s="52"/>
      <c r="N46" s="53" t="s">
        <v>275</v>
      </c>
      <c r="O46" s="53"/>
      <c r="P46" s="54"/>
      <c r="Q46" s="55"/>
      <c r="R46" s="155"/>
    </row>
    <row r="47" spans="2:18" ht="37.5" customHeight="1">
      <c r="B47" s="49"/>
      <c r="C47" s="49"/>
      <c r="D47" s="56"/>
      <c r="E47" s="57"/>
      <c r="F47" s="57"/>
      <c r="G47" s="57"/>
      <c r="H47" s="57"/>
      <c r="I47" s="57"/>
      <c r="J47" s="57"/>
      <c r="K47" s="57"/>
      <c r="L47" s="57"/>
      <c r="M47" s="58"/>
      <c r="N47" s="53" t="s">
        <v>276</v>
      </c>
      <c r="O47" s="53"/>
      <c r="P47" s="59"/>
      <c r="Q47" s="60"/>
      <c r="R47" s="155"/>
    </row>
    <row r="48" spans="2:18" ht="33.75" customHeight="1">
      <c r="B48" s="49"/>
      <c r="C48" s="49"/>
      <c r="D48" s="50" t="s">
        <v>277</v>
      </c>
      <c r="E48" s="51"/>
      <c r="F48" s="51"/>
      <c r="G48" s="51"/>
      <c r="H48" s="51"/>
      <c r="I48" s="51"/>
      <c r="J48" s="51"/>
      <c r="K48" s="51"/>
      <c r="L48" s="51"/>
      <c r="M48" s="52"/>
      <c r="N48" s="53" t="s">
        <v>278</v>
      </c>
      <c r="O48" s="53"/>
      <c r="P48" s="59"/>
      <c r="Q48" s="60"/>
      <c r="R48" s="155"/>
    </row>
    <row r="49" spans="2:28" ht="38.25" customHeight="1">
      <c r="B49" s="49"/>
      <c r="C49" s="49"/>
      <c r="D49" s="56"/>
      <c r="E49" s="57"/>
      <c r="F49" s="57"/>
      <c r="G49" s="57"/>
      <c r="H49" s="57"/>
      <c r="I49" s="57"/>
      <c r="J49" s="57"/>
      <c r="K49" s="57"/>
      <c r="L49" s="57"/>
      <c r="M49" s="58"/>
      <c r="N49" s="53" t="s">
        <v>279</v>
      </c>
      <c r="O49" s="53"/>
      <c r="P49" s="61"/>
      <c r="Q49" s="62"/>
      <c r="R49" s="155"/>
    </row>
    <row r="50" spans="2:28" ht="23.25" customHeight="1">
      <c r="C50" s="63"/>
      <c r="D50" s="63"/>
      <c r="E50" s="63"/>
      <c r="F50" s="63"/>
      <c r="G50" s="63"/>
      <c r="H50" s="63"/>
      <c r="I50" s="63"/>
      <c r="J50" s="63"/>
      <c r="K50" s="63"/>
      <c r="L50" s="63"/>
      <c r="M50" s="63"/>
      <c r="N50" s="63"/>
      <c r="O50" s="63"/>
      <c r="P50" s="63"/>
      <c r="Q50" s="63"/>
      <c r="R50" s="155"/>
    </row>
    <row r="51" spans="2:28" ht="31.5" customHeight="1">
      <c r="B51" s="64" t="s">
        <v>73</v>
      </c>
      <c r="C51" s="64" t="s">
        <v>74</v>
      </c>
      <c r="D51" s="65" t="s">
        <v>75</v>
      </c>
      <c r="E51" s="66"/>
      <c r="F51" s="66"/>
      <c r="G51" s="66"/>
      <c r="H51" s="66"/>
      <c r="I51" s="66"/>
      <c r="J51" s="66"/>
      <c r="K51" s="66"/>
      <c r="L51" s="66"/>
      <c r="M51" s="66"/>
      <c r="N51" s="66"/>
      <c r="O51" s="66"/>
      <c r="P51" s="66"/>
      <c r="Q51" s="67"/>
      <c r="R51" s="155"/>
    </row>
    <row r="52" spans="2:28" ht="36" customHeight="1">
      <c r="B52" s="64" t="s">
        <v>76</v>
      </c>
      <c r="C52" s="64" t="s">
        <v>153</v>
      </c>
      <c r="D52" s="68" t="s">
        <v>154</v>
      </c>
      <c r="E52" s="68"/>
      <c r="F52" s="68"/>
      <c r="G52" s="68"/>
      <c r="H52" s="68"/>
      <c r="I52" s="68"/>
      <c r="J52" s="68"/>
      <c r="K52" s="68"/>
      <c r="L52" s="68"/>
      <c r="M52" s="68"/>
      <c r="N52" s="68"/>
      <c r="O52" s="68"/>
      <c r="P52" s="68"/>
      <c r="Q52" s="68"/>
    </row>
    <row r="53" spans="2:28" ht="36" customHeight="1">
      <c r="B53" s="100" t="s">
        <v>173</v>
      </c>
      <c r="C53" s="293"/>
      <c r="D53" s="294"/>
      <c r="E53" s="294"/>
      <c r="F53" s="294"/>
      <c r="G53" s="294"/>
      <c r="H53" s="294"/>
      <c r="I53" s="295"/>
      <c r="J53" s="129" t="s">
        <v>80</v>
      </c>
      <c r="K53" s="130"/>
      <c r="L53" s="131"/>
      <c r="M53" s="76" t="s">
        <v>0</v>
      </c>
      <c r="N53" s="77"/>
      <c r="O53" s="77"/>
      <c r="P53" s="77"/>
      <c r="Q53" s="78"/>
      <c r="R53" s="156"/>
      <c r="T53" s="157"/>
      <c r="U53" s="157"/>
      <c r="V53" s="157"/>
      <c r="W53" s="157"/>
      <c r="X53" s="157"/>
    </row>
    <row r="54" spans="2:28" ht="36" customHeight="1">
      <c r="B54" s="69" t="s">
        <v>174</v>
      </c>
      <c r="C54" s="305"/>
      <c r="D54" s="305"/>
      <c r="E54" s="305"/>
      <c r="F54" s="305"/>
      <c r="G54" s="305"/>
      <c r="H54" s="305"/>
      <c r="I54" s="70"/>
      <c r="J54" s="224"/>
      <c r="K54" s="225"/>
      <c r="L54" s="226"/>
      <c r="M54" s="82" t="s">
        <v>1</v>
      </c>
      <c r="N54" s="83" t="s">
        <v>2</v>
      </c>
      <c r="O54" s="83"/>
      <c r="P54" s="83"/>
      <c r="Q54" s="82" t="s">
        <v>3</v>
      </c>
      <c r="R54" s="156"/>
      <c r="T54" s="158"/>
      <c r="U54" s="158"/>
      <c r="V54" s="158"/>
      <c r="W54" s="158"/>
      <c r="X54" s="158"/>
    </row>
    <row r="55" spans="2:28" ht="27" customHeight="1">
      <c r="B55" s="84" t="s">
        <v>175</v>
      </c>
      <c r="C55" s="296"/>
      <c r="D55" s="296"/>
      <c r="E55" s="296"/>
      <c r="F55" s="296"/>
      <c r="G55" s="296"/>
      <c r="H55" s="296"/>
      <c r="I55" s="85"/>
      <c r="J55" s="224"/>
      <c r="K55" s="225"/>
      <c r="L55" s="226"/>
      <c r="M55" s="19">
        <v>94</v>
      </c>
      <c r="N55" s="297" t="s">
        <v>194</v>
      </c>
      <c r="O55" s="298"/>
      <c r="P55" s="299"/>
      <c r="Q55" s="300">
        <v>13500000</v>
      </c>
      <c r="R55" s="156"/>
      <c r="T55" s="159"/>
      <c r="U55" s="160"/>
      <c r="V55" s="160"/>
      <c r="W55" s="160"/>
      <c r="X55" s="159"/>
      <c r="Z55" s="92"/>
      <c r="AA55" s="92"/>
    </row>
    <row r="56" spans="2:28" ht="27" customHeight="1">
      <c r="B56" s="93" t="s">
        <v>195</v>
      </c>
      <c r="C56" s="301"/>
      <c r="D56" s="301"/>
      <c r="E56" s="301"/>
      <c r="F56" s="301"/>
      <c r="G56" s="301"/>
      <c r="H56" s="301"/>
      <c r="I56" s="94"/>
      <c r="J56" s="224"/>
      <c r="K56" s="225"/>
      <c r="L56" s="226"/>
      <c r="M56" s="19">
        <v>677</v>
      </c>
      <c r="N56" s="297" t="s">
        <v>182</v>
      </c>
      <c r="O56" s="298"/>
      <c r="P56" s="299"/>
      <c r="Q56" s="300">
        <v>8800000</v>
      </c>
      <c r="R56" s="156"/>
      <c r="T56" s="161"/>
      <c r="U56" s="162"/>
      <c r="V56" s="162"/>
      <c r="W56" s="162"/>
      <c r="X56" s="163"/>
      <c r="Z56" s="95"/>
      <c r="AA56" s="96"/>
      <c r="AB56" s="97"/>
    </row>
    <row r="57" spans="2:28" ht="27" customHeight="1">
      <c r="B57" s="98" t="s">
        <v>196</v>
      </c>
      <c r="C57" s="306"/>
      <c r="D57" s="306"/>
      <c r="E57" s="306"/>
      <c r="F57" s="306"/>
      <c r="G57" s="306"/>
      <c r="H57" s="306"/>
      <c r="I57" s="99"/>
      <c r="J57" s="224"/>
      <c r="K57" s="225"/>
      <c r="L57" s="226"/>
      <c r="M57" s="19">
        <v>912</v>
      </c>
      <c r="N57" s="297" t="s">
        <v>197</v>
      </c>
      <c r="O57" s="298"/>
      <c r="P57" s="299"/>
      <c r="Q57" s="300">
        <v>12000000</v>
      </c>
      <c r="R57" s="156"/>
      <c r="T57" s="161"/>
      <c r="U57" s="162"/>
      <c r="V57" s="162"/>
      <c r="W57" s="162"/>
      <c r="X57" s="163"/>
      <c r="Z57" s="95"/>
      <c r="AA57" s="96"/>
      <c r="AB57" s="97"/>
    </row>
    <row r="58" spans="2:28" ht="27" customHeight="1">
      <c r="B58" s="98" t="s">
        <v>255</v>
      </c>
      <c r="C58" s="99"/>
      <c r="D58" s="267"/>
      <c r="E58" s="267"/>
      <c r="F58" s="267"/>
      <c r="G58" s="267"/>
      <c r="H58" s="267"/>
      <c r="I58" s="303"/>
      <c r="J58" s="224"/>
      <c r="K58" s="225"/>
      <c r="L58" s="226"/>
      <c r="M58" s="19">
        <v>1869</v>
      </c>
      <c r="N58" s="297" t="s">
        <v>179</v>
      </c>
      <c r="O58" s="298"/>
      <c r="P58" s="299"/>
      <c r="Q58" s="300">
        <v>5200000</v>
      </c>
      <c r="R58" s="156"/>
      <c r="T58" s="161"/>
      <c r="U58" s="165"/>
      <c r="V58" s="165"/>
      <c r="W58" s="165"/>
      <c r="X58" s="163"/>
      <c r="Z58" s="95"/>
      <c r="AA58" s="96"/>
      <c r="AB58" s="97"/>
    </row>
    <row r="59" spans="2:28" ht="27" customHeight="1">
      <c r="B59" s="265"/>
      <c r="C59" s="266"/>
      <c r="D59" s="267"/>
      <c r="E59" s="267"/>
      <c r="F59" s="267"/>
      <c r="G59" s="267"/>
      <c r="H59" s="267"/>
      <c r="I59" s="303"/>
      <c r="J59" s="224"/>
      <c r="K59" s="225"/>
      <c r="L59" s="226"/>
      <c r="M59" s="19">
        <v>94</v>
      </c>
      <c r="N59" s="297" t="s">
        <v>194</v>
      </c>
      <c r="O59" s="298"/>
      <c r="P59" s="299"/>
      <c r="Q59" s="300">
        <v>18000000</v>
      </c>
      <c r="R59" s="156"/>
      <c r="T59" s="161"/>
      <c r="U59" s="165"/>
      <c r="V59" s="165"/>
      <c r="W59" s="165"/>
      <c r="X59" s="163"/>
      <c r="Z59" s="95"/>
      <c r="AA59" s="96"/>
      <c r="AB59" s="97"/>
    </row>
    <row r="60" spans="2:28" ht="27" customHeight="1">
      <c r="B60" s="265"/>
      <c r="C60" s="266"/>
      <c r="D60" s="267"/>
      <c r="E60" s="267"/>
      <c r="F60" s="267"/>
      <c r="G60" s="267"/>
      <c r="H60" s="267"/>
      <c r="I60" s="303"/>
      <c r="J60" s="224"/>
      <c r="K60" s="225"/>
      <c r="L60" s="226"/>
      <c r="M60" s="19">
        <v>910</v>
      </c>
      <c r="N60" s="297" t="s">
        <v>198</v>
      </c>
      <c r="O60" s="298"/>
      <c r="P60" s="299"/>
      <c r="Q60" s="300">
        <v>20000000</v>
      </c>
      <c r="R60" s="156"/>
      <c r="T60" s="161"/>
      <c r="U60" s="165"/>
      <c r="V60" s="165"/>
      <c r="W60" s="165"/>
      <c r="X60" s="163"/>
      <c r="Z60" s="95"/>
      <c r="AA60" s="96"/>
      <c r="AB60" s="97"/>
    </row>
    <row r="61" spans="2:28" ht="35.25" customHeight="1">
      <c r="B61" s="265"/>
      <c r="C61" s="266"/>
      <c r="D61" s="267"/>
      <c r="E61" s="267"/>
      <c r="F61" s="267"/>
      <c r="G61" s="267"/>
      <c r="H61" s="267"/>
      <c r="I61" s="303"/>
      <c r="J61" s="224"/>
      <c r="K61" s="225"/>
      <c r="L61" s="226"/>
      <c r="M61" s="19">
        <v>912</v>
      </c>
      <c r="N61" s="297" t="s">
        <v>197</v>
      </c>
      <c r="O61" s="298"/>
      <c r="P61" s="299"/>
      <c r="Q61" s="300">
        <v>16000000</v>
      </c>
      <c r="R61" s="156"/>
      <c r="T61" s="161"/>
      <c r="U61" s="165"/>
      <c r="V61" s="165"/>
      <c r="W61" s="165"/>
      <c r="X61" s="163"/>
      <c r="Z61" s="95"/>
      <c r="AA61" s="96"/>
      <c r="AB61" s="97"/>
    </row>
    <row r="62" spans="2:28" ht="35.25" customHeight="1">
      <c r="B62" s="265"/>
      <c r="C62" s="266"/>
      <c r="D62" s="267"/>
      <c r="E62" s="267"/>
      <c r="F62" s="267"/>
      <c r="G62" s="267"/>
      <c r="H62" s="267"/>
      <c r="I62" s="303"/>
      <c r="J62" s="224"/>
      <c r="K62" s="225"/>
      <c r="L62" s="226"/>
      <c r="M62" s="19">
        <v>910</v>
      </c>
      <c r="N62" s="297" t="s">
        <v>198</v>
      </c>
      <c r="O62" s="298"/>
      <c r="P62" s="299"/>
      <c r="Q62" s="300">
        <v>13600000</v>
      </c>
      <c r="R62" s="156"/>
      <c r="T62" s="161"/>
      <c r="U62" s="165"/>
      <c r="V62" s="165"/>
      <c r="W62" s="165"/>
      <c r="X62" s="163"/>
      <c r="Z62" s="95"/>
      <c r="AA62" s="96"/>
      <c r="AB62" s="97"/>
    </row>
    <row r="63" spans="2:28" ht="35.25" customHeight="1">
      <c r="B63" s="265"/>
      <c r="C63" s="266"/>
      <c r="D63" s="267"/>
      <c r="E63" s="267"/>
      <c r="F63" s="267"/>
      <c r="G63" s="267"/>
      <c r="H63" s="267"/>
      <c r="I63" s="303"/>
      <c r="J63" s="224"/>
      <c r="K63" s="225"/>
      <c r="L63" s="226"/>
      <c r="M63" s="19">
        <v>678</v>
      </c>
      <c r="N63" s="297" t="s">
        <v>181</v>
      </c>
      <c r="O63" s="298"/>
      <c r="P63" s="299"/>
      <c r="Q63" s="300">
        <v>19200000</v>
      </c>
      <c r="R63" s="156"/>
      <c r="T63" s="161"/>
      <c r="U63" s="165"/>
      <c r="V63" s="165"/>
      <c r="W63" s="165"/>
      <c r="X63" s="163"/>
      <c r="Z63" s="95"/>
      <c r="AA63" s="96"/>
      <c r="AB63" s="97"/>
    </row>
    <row r="64" spans="2:28" ht="35.25" customHeight="1">
      <c r="B64" s="265"/>
      <c r="C64" s="266"/>
      <c r="D64" s="267"/>
      <c r="E64" s="267"/>
      <c r="F64" s="267"/>
      <c r="G64" s="267"/>
      <c r="H64" s="267"/>
      <c r="I64" s="303"/>
      <c r="J64" s="224"/>
      <c r="K64" s="225"/>
      <c r="L64" s="226"/>
      <c r="M64" s="19">
        <v>1420</v>
      </c>
      <c r="N64" s="297" t="s">
        <v>199</v>
      </c>
      <c r="O64" s="298"/>
      <c r="P64" s="299"/>
      <c r="Q64" s="300">
        <v>22800000</v>
      </c>
      <c r="R64" s="156"/>
      <c r="T64" s="161"/>
      <c r="U64" s="165"/>
      <c r="V64" s="165"/>
      <c r="W64" s="165"/>
      <c r="X64" s="163"/>
      <c r="Z64" s="95"/>
      <c r="AA64" s="96"/>
      <c r="AB64" s="97"/>
    </row>
    <row r="65" spans="2:28" ht="35.25" customHeight="1">
      <c r="B65" s="265"/>
      <c r="C65" s="266"/>
      <c r="D65" s="267"/>
      <c r="E65" s="267"/>
      <c r="F65" s="267"/>
      <c r="G65" s="267"/>
      <c r="H65" s="267"/>
      <c r="I65" s="303"/>
      <c r="J65" s="224"/>
      <c r="K65" s="225"/>
      <c r="L65" s="226"/>
      <c r="M65" s="19">
        <v>1531</v>
      </c>
      <c r="N65" s="297" t="s">
        <v>200</v>
      </c>
      <c r="O65" s="298"/>
      <c r="P65" s="299"/>
      <c r="Q65" s="300">
        <v>17000000</v>
      </c>
      <c r="R65" s="156"/>
      <c r="T65" s="161"/>
      <c r="U65" s="165"/>
      <c r="V65" s="165"/>
      <c r="W65" s="165"/>
      <c r="X65" s="163"/>
      <c r="Z65" s="95"/>
      <c r="AA65" s="96"/>
      <c r="AB65" s="97"/>
    </row>
    <row r="66" spans="2:28" ht="35.25" customHeight="1">
      <c r="B66" s="265"/>
      <c r="C66" s="266"/>
      <c r="D66" s="267"/>
      <c r="E66" s="267"/>
      <c r="F66" s="267"/>
      <c r="G66" s="267"/>
      <c r="H66" s="267"/>
      <c r="I66" s="303"/>
      <c r="J66" s="224"/>
      <c r="K66" s="225"/>
      <c r="L66" s="226"/>
      <c r="M66" s="19" t="s">
        <v>201</v>
      </c>
      <c r="N66" s="297" t="s">
        <v>202</v>
      </c>
      <c r="O66" s="298"/>
      <c r="P66" s="299"/>
      <c r="Q66" s="307">
        <v>15000000</v>
      </c>
      <c r="R66" s="156"/>
      <c r="T66" s="161"/>
      <c r="U66" s="165"/>
      <c r="V66" s="165"/>
      <c r="W66" s="165"/>
      <c r="X66" s="163"/>
      <c r="Z66" s="95"/>
      <c r="AA66" s="96"/>
      <c r="AB66" s="97"/>
    </row>
    <row r="67" spans="2:28" ht="35.25" customHeight="1">
      <c r="B67" s="265"/>
      <c r="C67" s="266"/>
      <c r="D67" s="267"/>
      <c r="E67" s="267"/>
      <c r="F67" s="267"/>
      <c r="G67" s="267"/>
      <c r="H67" s="267"/>
      <c r="I67" s="303"/>
      <c r="J67" s="224"/>
      <c r="K67" s="225"/>
      <c r="L67" s="226"/>
      <c r="M67" s="19" t="s">
        <v>203</v>
      </c>
      <c r="N67" s="297" t="s">
        <v>204</v>
      </c>
      <c r="O67" s="298"/>
      <c r="P67" s="299"/>
      <c r="Q67" s="307">
        <v>9200000</v>
      </c>
      <c r="R67" s="156"/>
      <c r="T67" s="161"/>
      <c r="U67" s="165"/>
      <c r="V67" s="165"/>
      <c r="W67" s="165"/>
      <c r="X67" s="163"/>
      <c r="Z67" s="95"/>
      <c r="AA67" s="96"/>
      <c r="AB67" s="97"/>
    </row>
    <row r="68" spans="2:28" ht="35.25" customHeight="1">
      <c r="B68" s="265"/>
      <c r="C68" s="266"/>
      <c r="D68" s="267"/>
      <c r="E68" s="267"/>
      <c r="F68" s="267"/>
      <c r="G68" s="267"/>
      <c r="H68" s="267"/>
      <c r="I68" s="303"/>
      <c r="J68" s="224"/>
      <c r="K68" s="225"/>
      <c r="L68" s="226"/>
      <c r="M68" s="19" t="s">
        <v>176</v>
      </c>
      <c r="N68" s="297" t="s">
        <v>177</v>
      </c>
      <c r="O68" s="298"/>
      <c r="P68" s="299"/>
      <c r="Q68" s="307">
        <v>9000000</v>
      </c>
      <c r="R68" s="156"/>
      <c r="T68" s="161"/>
      <c r="U68" s="165"/>
      <c r="V68" s="165"/>
      <c r="W68" s="165"/>
      <c r="X68" s="163"/>
      <c r="Z68" s="95"/>
      <c r="AA68" s="96"/>
      <c r="AB68" s="97"/>
    </row>
    <row r="69" spans="2:28" ht="35.25" customHeight="1">
      <c r="B69" s="265"/>
      <c r="C69" s="266"/>
      <c r="D69" s="267"/>
      <c r="E69" s="267"/>
      <c r="F69" s="267"/>
      <c r="G69" s="267"/>
      <c r="H69" s="267"/>
      <c r="I69" s="303"/>
      <c r="J69" s="224"/>
      <c r="K69" s="225"/>
      <c r="L69" s="226"/>
      <c r="M69" s="19">
        <v>518</v>
      </c>
      <c r="N69" s="91" t="s">
        <v>205</v>
      </c>
      <c r="O69" s="91"/>
      <c r="P69" s="91"/>
      <c r="Q69" s="307">
        <v>12800000</v>
      </c>
      <c r="R69" s="156"/>
      <c r="T69" s="161"/>
      <c r="U69" s="165"/>
      <c r="V69" s="165"/>
      <c r="W69" s="165"/>
      <c r="X69" s="163"/>
      <c r="Z69" s="95"/>
      <c r="AA69" s="96"/>
      <c r="AB69" s="97"/>
    </row>
    <row r="70" spans="2:28" ht="35.25" customHeight="1">
      <c r="B70" s="265"/>
      <c r="C70" s="266"/>
      <c r="D70" s="267"/>
      <c r="E70" s="267"/>
      <c r="F70" s="267"/>
      <c r="G70" s="267"/>
      <c r="H70" s="267"/>
      <c r="I70" s="303"/>
      <c r="J70" s="224"/>
      <c r="K70" s="225"/>
      <c r="L70" s="226"/>
      <c r="M70" s="19">
        <v>816</v>
      </c>
      <c r="N70" s="91" t="s">
        <v>206</v>
      </c>
      <c r="O70" s="91"/>
      <c r="P70" s="91"/>
      <c r="Q70" s="307">
        <v>9600000</v>
      </c>
      <c r="R70" s="156"/>
      <c r="T70" s="161"/>
      <c r="U70" s="165"/>
      <c r="V70" s="165"/>
      <c r="W70" s="165"/>
      <c r="X70" s="163"/>
      <c r="Z70" s="95"/>
      <c r="AA70" s="96"/>
      <c r="AB70" s="97"/>
    </row>
    <row r="71" spans="2:28" ht="35.25" customHeight="1">
      <c r="B71" s="265"/>
      <c r="C71" s="266"/>
      <c r="D71" s="267"/>
      <c r="E71" s="267"/>
      <c r="F71" s="267"/>
      <c r="G71" s="267"/>
      <c r="H71" s="267"/>
      <c r="I71" s="303"/>
      <c r="J71" s="224"/>
      <c r="K71" s="225"/>
      <c r="L71" s="226"/>
      <c r="M71" s="19">
        <v>263</v>
      </c>
      <c r="N71" s="297" t="s">
        <v>207</v>
      </c>
      <c r="O71" s="298"/>
      <c r="P71" s="299"/>
      <c r="Q71" s="307">
        <v>21000000</v>
      </c>
      <c r="R71" s="156"/>
      <c r="T71" s="161"/>
      <c r="U71" s="165"/>
      <c r="V71" s="165"/>
      <c r="W71" s="165"/>
      <c r="X71" s="163"/>
      <c r="Z71" s="95"/>
      <c r="AA71" s="96"/>
      <c r="AB71" s="97"/>
    </row>
    <row r="72" spans="2:28" ht="35.25" customHeight="1">
      <c r="B72" s="265"/>
      <c r="C72" s="266"/>
      <c r="D72" s="267"/>
      <c r="E72" s="267"/>
      <c r="F72" s="267"/>
      <c r="G72" s="267"/>
      <c r="H72" s="267"/>
      <c r="I72" s="303"/>
      <c r="J72" s="224"/>
      <c r="K72" s="225"/>
      <c r="L72" s="226"/>
      <c r="M72" s="19">
        <v>518</v>
      </c>
      <c r="N72" s="297" t="s">
        <v>205</v>
      </c>
      <c r="O72" s="298"/>
      <c r="P72" s="299"/>
      <c r="Q72" s="307">
        <v>4000000</v>
      </c>
      <c r="R72" s="156"/>
      <c r="T72" s="161"/>
      <c r="U72" s="165"/>
      <c r="V72" s="165"/>
      <c r="W72" s="165"/>
      <c r="X72" s="163"/>
      <c r="Z72" s="95"/>
      <c r="AA72" s="96"/>
      <c r="AB72" s="97"/>
    </row>
    <row r="73" spans="2:28" ht="35.25" customHeight="1">
      <c r="B73" s="265"/>
      <c r="C73" s="266"/>
      <c r="D73" s="267"/>
      <c r="E73" s="267"/>
      <c r="F73" s="267"/>
      <c r="G73" s="267"/>
      <c r="H73" s="267"/>
      <c r="I73" s="303"/>
      <c r="J73" s="224"/>
      <c r="K73" s="225"/>
      <c r="L73" s="226"/>
      <c r="M73" s="19" t="s">
        <v>208</v>
      </c>
      <c r="N73" s="297" t="s">
        <v>184</v>
      </c>
      <c r="O73" s="298"/>
      <c r="P73" s="299"/>
      <c r="Q73" s="307">
        <f>6480000+9450000</f>
        <v>15930000</v>
      </c>
      <c r="R73" s="156"/>
      <c r="T73" s="161"/>
      <c r="U73" s="165"/>
      <c r="V73" s="165"/>
      <c r="W73" s="165"/>
      <c r="X73" s="163"/>
      <c r="Z73" s="95"/>
      <c r="AA73" s="96"/>
      <c r="AB73" s="97"/>
    </row>
    <row r="74" spans="2:28" ht="35.25" customHeight="1">
      <c r="B74" s="265"/>
      <c r="C74" s="266"/>
      <c r="D74" s="267"/>
      <c r="E74" s="267"/>
      <c r="F74" s="267"/>
      <c r="G74" s="267"/>
      <c r="H74" s="267"/>
      <c r="I74" s="303"/>
      <c r="J74" s="224"/>
      <c r="K74" s="225"/>
      <c r="L74" s="226"/>
      <c r="M74" s="19">
        <v>3600</v>
      </c>
      <c r="N74" s="297" t="s">
        <v>209</v>
      </c>
      <c r="O74" s="298"/>
      <c r="P74" s="299"/>
      <c r="Q74" s="307">
        <v>2850000</v>
      </c>
      <c r="R74" s="156"/>
      <c r="T74" s="161"/>
      <c r="U74" s="165"/>
      <c r="V74" s="165"/>
      <c r="W74" s="165"/>
      <c r="X74" s="163"/>
      <c r="Z74" s="95"/>
      <c r="AA74" s="96"/>
      <c r="AB74" s="97"/>
    </row>
    <row r="75" spans="2:28" ht="35.25" customHeight="1">
      <c r="B75" s="265"/>
      <c r="C75" s="266"/>
      <c r="D75" s="267"/>
      <c r="E75" s="267"/>
      <c r="F75" s="267"/>
      <c r="G75" s="267"/>
      <c r="H75" s="267"/>
      <c r="I75" s="303"/>
      <c r="J75" s="224"/>
      <c r="K75" s="225"/>
      <c r="L75" s="226"/>
      <c r="M75" s="19" t="s">
        <v>210</v>
      </c>
      <c r="N75" s="297" t="s">
        <v>211</v>
      </c>
      <c r="O75" s="298"/>
      <c r="P75" s="299"/>
      <c r="Q75" s="307">
        <f>5893333+1066666+1183333</f>
        <v>8143332</v>
      </c>
      <c r="R75" s="156"/>
      <c r="T75" s="161"/>
      <c r="U75" s="165"/>
      <c r="V75" s="165"/>
      <c r="W75" s="165"/>
      <c r="X75" s="163"/>
      <c r="Z75" s="95"/>
      <c r="AA75" s="96"/>
      <c r="AB75" s="97"/>
    </row>
    <row r="76" spans="2:28" ht="35.25" customHeight="1">
      <c r="B76" s="265"/>
      <c r="C76" s="266"/>
      <c r="D76" s="267"/>
      <c r="E76" s="267"/>
      <c r="F76" s="267"/>
      <c r="G76" s="267"/>
      <c r="H76" s="267"/>
      <c r="I76" s="303"/>
      <c r="J76" s="224"/>
      <c r="K76" s="225"/>
      <c r="L76" s="226"/>
      <c r="M76" s="19" t="s">
        <v>212</v>
      </c>
      <c r="N76" s="297" t="s">
        <v>213</v>
      </c>
      <c r="O76" s="298"/>
      <c r="P76" s="299"/>
      <c r="Q76" s="307">
        <f>2200000+3640000</f>
        <v>5840000</v>
      </c>
      <c r="R76" s="156"/>
      <c r="T76" s="161"/>
      <c r="U76" s="165"/>
      <c r="V76" s="165"/>
      <c r="W76" s="165"/>
      <c r="X76" s="163"/>
      <c r="Z76" s="95"/>
      <c r="AA76" s="96"/>
      <c r="AB76" s="97"/>
    </row>
    <row r="77" spans="2:28" ht="35.25" customHeight="1">
      <c r="B77" s="265"/>
      <c r="C77" s="266"/>
      <c r="D77" s="267"/>
      <c r="E77" s="267"/>
      <c r="F77" s="267"/>
      <c r="G77" s="267"/>
      <c r="H77" s="267"/>
      <c r="I77" s="303"/>
      <c r="J77" s="224"/>
      <c r="K77" s="225"/>
      <c r="L77" s="226"/>
      <c r="M77" s="19">
        <v>3048</v>
      </c>
      <c r="N77" s="297" t="s">
        <v>214</v>
      </c>
      <c r="O77" s="298"/>
      <c r="P77" s="299"/>
      <c r="Q77" s="307">
        <f>116799603+10600397</f>
        <v>127400000</v>
      </c>
      <c r="R77" s="156"/>
      <c r="T77" s="161"/>
      <c r="U77" s="165"/>
      <c r="V77" s="165"/>
      <c r="W77" s="165"/>
      <c r="X77" s="163"/>
      <c r="Z77" s="95"/>
      <c r="AA77" s="96"/>
      <c r="AB77" s="97"/>
    </row>
    <row r="78" spans="2:28" ht="35.25" customHeight="1">
      <c r="B78" s="265"/>
      <c r="C78" s="266"/>
      <c r="D78" s="267"/>
      <c r="E78" s="267"/>
      <c r="F78" s="267"/>
      <c r="G78" s="267"/>
      <c r="H78" s="267"/>
      <c r="I78" s="303"/>
      <c r="J78" s="224"/>
      <c r="K78" s="225"/>
      <c r="L78" s="226"/>
      <c r="M78" s="19" t="s">
        <v>215</v>
      </c>
      <c r="N78" s="297" t="s">
        <v>216</v>
      </c>
      <c r="O78" s="298"/>
      <c r="P78" s="299"/>
      <c r="Q78" s="307">
        <f>6000000+3000000</f>
        <v>9000000</v>
      </c>
      <c r="R78" s="156"/>
      <c r="T78" s="161"/>
      <c r="U78" s="165"/>
      <c r="V78" s="165"/>
      <c r="W78" s="165"/>
      <c r="X78" s="163"/>
      <c r="Z78" s="95"/>
      <c r="AA78" s="96"/>
      <c r="AB78" s="97"/>
    </row>
    <row r="79" spans="2:28" ht="37.5" customHeight="1">
      <c r="B79" s="265"/>
      <c r="C79" s="266"/>
      <c r="D79" s="267"/>
      <c r="E79" s="267"/>
      <c r="F79" s="267"/>
      <c r="G79" s="267"/>
      <c r="H79" s="267"/>
      <c r="I79" s="303"/>
      <c r="J79" s="224"/>
      <c r="K79" s="225"/>
      <c r="L79" s="226"/>
      <c r="M79" s="19">
        <v>816</v>
      </c>
      <c r="N79" s="91" t="s">
        <v>206</v>
      </c>
      <c r="O79" s="91"/>
      <c r="P79" s="91"/>
      <c r="Q79" s="33">
        <v>14400000</v>
      </c>
      <c r="R79" s="156"/>
      <c r="T79" s="161"/>
      <c r="U79" s="165"/>
      <c r="V79" s="165"/>
      <c r="W79" s="165"/>
      <c r="X79" s="163"/>
      <c r="Z79" s="95"/>
      <c r="AA79" s="96"/>
      <c r="AB79" s="97"/>
    </row>
    <row r="80" spans="2:28" ht="37.5" customHeight="1">
      <c r="B80" s="100" t="s">
        <v>191</v>
      </c>
      <c r="C80" s="101"/>
      <c r="D80" s="102"/>
      <c r="E80" s="102"/>
      <c r="F80" s="102"/>
      <c r="G80" s="102"/>
      <c r="H80" s="102"/>
      <c r="I80" s="103"/>
      <c r="J80" s="135"/>
      <c r="K80" s="136"/>
      <c r="L80" s="137"/>
      <c r="M80" s="311">
        <v>1760</v>
      </c>
      <c r="N80" s="91" t="s">
        <v>217</v>
      </c>
      <c r="O80" s="91"/>
      <c r="P80" s="91"/>
      <c r="Q80" s="33">
        <v>12700000</v>
      </c>
      <c r="R80" s="156"/>
      <c r="T80" s="164"/>
      <c r="U80" s="162"/>
      <c r="V80" s="162"/>
      <c r="W80" s="165"/>
      <c r="X80" s="163"/>
      <c r="Y80" s="111"/>
      <c r="Z80" s="95"/>
      <c r="AA80" s="96"/>
      <c r="AB80" s="97"/>
    </row>
    <row r="81" spans="2:28" ht="28.5" customHeight="1">
      <c r="B81" s="166" t="s">
        <v>19</v>
      </c>
      <c r="C81" s="141" t="s">
        <v>25</v>
      </c>
      <c r="D81" s="132" t="s">
        <v>282</v>
      </c>
      <c r="E81" s="132" t="s">
        <v>4</v>
      </c>
      <c r="F81" s="132" t="s">
        <v>27</v>
      </c>
      <c r="G81" s="167" t="s">
        <v>283</v>
      </c>
      <c r="H81" s="132" t="s">
        <v>86</v>
      </c>
      <c r="I81" s="168" t="s">
        <v>87</v>
      </c>
      <c r="J81" s="169"/>
      <c r="K81" s="169"/>
      <c r="L81" s="170"/>
      <c r="M81" s="132" t="s">
        <v>5</v>
      </c>
      <c r="N81" s="132"/>
      <c r="O81" s="171" t="s">
        <v>6</v>
      </c>
      <c r="P81" s="171"/>
      <c r="Q81" s="171"/>
      <c r="R81" s="312"/>
      <c r="T81" s="172"/>
      <c r="U81" s="173"/>
      <c r="V81" s="173"/>
      <c r="X81" s="163"/>
      <c r="Z81" s="95"/>
      <c r="AA81" s="96"/>
      <c r="AB81" s="97"/>
    </row>
    <row r="82" spans="2:28" ht="33.75" customHeight="1">
      <c r="B82" s="174"/>
      <c r="C82" s="141"/>
      <c r="D82" s="132"/>
      <c r="E82" s="132"/>
      <c r="F82" s="132"/>
      <c r="G82" s="132"/>
      <c r="H82" s="132"/>
      <c r="I82" s="175"/>
      <c r="J82" s="176"/>
      <c r="K82" s="176"/>
      <c r="L82" s="177"/>
      <c r="M82" s="132"/>
      <c r="N82" s="132"/>
      <c r="O82" s="132" t="s">
        <v>7</v>
      </c>
      <c r="P82" s="132" t="s">
        <v>8</v>
      </c>
      <c r="Q82" s="141" t="s">
        <v>9</v>
      </c>
      <c r="T82" s="111"/>
      <c r="U82" s="173"/>
      <c r="V82" s="173"/>
      <c r="X82" s="96"/>
      <c r="Z82" s="95"/>
      <c r="AA82" s="96"/>
      <c r="AB82" s="97"/>
    </row>
    <row r="83" spans="2:28" ht="39.75" customHeight="1">
      <c r="B83" s="178"/>
      <c r="C83" s="141"/>
      <c r="D83" s="132"/>
      <c r="E83" s="132"/>
      <c r="F83" s="132"/>
      <c r="G83" s="132"/>
      <c r="H83" s="132"/>
      <c r="I83" s="179" t="s">
        <v>10</v>
      </c>
      <c r="J83" s="179" t="s">
        <v>11</v>
      </c>
      <c r="K83" s="179" t="s">
        <v>12</v>
      </c>
      <c r="L83" s="180" t="s">
        <v>13</v>
      </c>
      <c r="M83" s="114" t="s">
        <v>14</v>
      </c>
      <c r="N83" s="181" t="s">
        <v>15</v>
      </c>
      <c r="O83" s="132"/>
      <c r="P83" s="132"/>
      <c r="Q83" s="141"/>
      <c r="T83" s="111"/>
      <c r="U83" s="173"/>
      <c r="V83" s="173"/>
      <c r="X83" s="96"/>
      <c r="Z83" s="95"/>
      <c r="AA83" s="96"/>
      <c r="AB83" s="97"/>
    </row>
    <row r="84" spans="2:28" ht="32.25" customHeight="1">
      <c r="B84" s="112" t="s">
        <v>297</v>
      </c>
      <c r="C84" s="113" t="s">
        <v>65</v>
      </c>
      <c r="D84" s="114" t="s">
        <v>88</v>
      </c>
      <c r="E84" s="182" t="s">
        <v>57</v>
      </c>
      <c r="F84" s="183">
        <v>4</v>
      </c>
      <c r="G84" s="114" t="s">
        <v>88</v>
      </c>
      <c r="H84" s="240">
        <f>40000000-471434</f>
        <v>39528566</v>
      </c>
      <c r="I84" s="240">
        <f>+H84</f>
        <v>39528566</v>
      </c>
      <c r="J84" s="115"/>
      <c r="K84" s="186"/>
      <c r="L84" s="115"/>
      <c r="M84" s="116">
        <v>45292</v>
      </c>
      <c r="N84" s="116">
        <v>45657</v>
      </c>
      <c r="O84" s="187">
        <f>+F85/F84</f>
        <v>0.5</v>
      </c>
      <c r="P84" s="187">
        <f>+H85/H84</f>
        <v>0.99927733275221775</v>
      </c>
      <c r="Q84" s="117">
        <f>+(O84*O84)/P84</f>
        <v>0.25018079746835442</v>
      </c>
      <c r="T84" s="111"/>
      <c r="U84" s="173"/>
      <c r="V84" s="173"/>
      <c r="X84" s="188"/>
      <c r="Z84" s="95"/>
      <c r="AA84" s="96"/>
      <c r="AB84" s="97"/>
    </row>
    <row r="85" spans="2:28" ht="32.25" customHeight="1">
      <c r="B85" s="118"/>
      <c r="C85" s="113"/>
      <c r="D85" s="114" t="s">
        <v>17</v>
      </c>
      <c r="E85" s="40"/>
      <c r="F85" s="183">
        <v>2</v>
      </c>
      <c r="G85" s="114" t="s">
        <v>89</v>
      </c>
      <c r="H85" s="240">
        <f>+Q55+Q56+Q57+Q58</f>
        <v>39500000</v>
      </c>
      <c r="I85" s="240">
        <f t="shared" ref="I85:I95" si="1">+H85</f>
        <v>39500000</v>
      </c>
      <c r="J85" s="115"/>
      <c r="K85" s="186"/>
      <c r="L85" s="115"/>
      <c r="M85" s="116">
        <v>45292</v>
      </c>
      <c r="N85" s="116">
        <v>45657</v>
      </c>
      <c r="O85" s="187"/>
      <c r="P85" s="187"/>
      <c r="Q85" s="117"/>
      <c r="T85" s="111"/>
      <c r="U85" s="189"/>
      <c r="V85" s="189"/>
      <c r="X85" s="188"/>
      <c r="Z85" s="95"/>
      <c r="AA85" s="96"/>
      <c r="AB85" s="97"/>
    </row>
    <row r="86" spans="2:28" ht="32.25" customHeight="1">
      <c r="B86" s="118"/>
      <c r="C86" s="113" t="s">
        <v>66</v>
      </c>
      <c r="D86" s="114" t="s">
        <v>16</v>
      </c>
      <c r="E86" s="182" t="s">
        <v>67</v>
      </c>
      <c r="F86" s="1">
        <v>3</v>
      </c>
      <c r="G86" s="114" t="s">
        <v>16</v>
      </c>
      <c r="H86" s="240">
        <v>153000000</v>
      </c>
      <c r="I86" s="240">
        <f t="shared" si="1"/>
        <v>153000000</v>
      </c>
      <c r="J86" s="115"/>
      <c r="K86" s="186"/>
      <c r="L86" s="115"/>
      <c r="M86" s="116">
        <v>45292</v>
      </c>
      <c r="N86" s="116">
        <v>45657</v>
      </c>
      <c r="O86" s="187">
        <f>+F87/F86</f>
        <v>1</v>
      </c>
      <c r="P86" s="187">
        <f>+H87/H86</f>
        <v>0.99738562091503269</v>
      </c>
      <c r="Q86" s="117">
        <f>+(O86*O86)/P86</f>
        <v>1.0026212319790302</v>
      </c>
      <c r="X86" s="121"/>
      <c r="Z86" s="95"/>
      <c r="AA86" s="96"/>
      <c r="AB86" s="97"/>
    </row>
    <row r="87" spans="2:28" ht="32.25" customHeight="1">
      <c r="B87" s="118"/>
      <c r="C87" s="122"/>
      <c r="D87" s="114" t="s">
        <v>17</v>
      </c>
      <c r="E87" s="191"/>
      <c r="F87" s="1">
        <v>3</v>
      </c>
      <c r="G87" s="114" t="s">
        <v>89</v>
      </c>
      <c r="H87" s="240">
        <f>+Q59+Q60+Q61+Q64+Q65+Q66+Q67+Q62+Q71</f>
        <v>152600000</v>
      </c>
      <c r="I87" s="240">
        <f t="shared" si="1"/>
        <v>152600000</v>
      </c>
      <c r="J87" s="115"/>
      <c r="K87" s="186"/>
      <c r="L87" s="115"/>
      <c r="M87" s="116">
        <v>45292</v>
      </c>
      <c r="N87" s="116">
        <v>45657</v>
      </c>
      <c r="O87" s="187"/>
      <c r="P87" s="187"/>
      <c r="Q87" s="117"/>
      <c r="X87" s="121"/>
      <c r="Z87" s="95"/>
      <c r="AA87" s="96"/>
      <c r="AB87" s="97"/>
    </row>
    <row r="88" spans="2:28" ht="32.25" customHeight="1">
      <c r="B88" s="118"/>
      <c r="C88" s="122" t="s">
        <v>68</v>
      </c>
      <c r="D88" s="114" t="s">
        <v>16</v>
      </c>
      <c r="E88" s="182" t="s">
        <v>69</v>
      </c>
      <c r="F88" s="1">
        <v>3</v>
      </c>
      <c r="G88" s="114" t="s">
        <v>16</v>
      </c>
      <c r="H88" s="240">
        <v>203883332</v>
      </c>
      <c r="I88" s="240">
        <f t="shared" si="1"/>
        <v>203883332</v>
      </c>
      <c r="J88" s="115"/>
      <c r="K88" s="186"/>
      <c r="L88" s="115"/>
      <c r="M88" s="116">
        <v>45292</v>
      </c>
      <c r="N88" s="116">
        <v>45657</v>
      </c>
      <c r="O88" s="187">
        <f>+F89/F88</f>
        <v>1</v>
      </c>
      <c r="P88" s="187">
        <f>+H89/H88</f>
        <v>1</v>
      </c>
      <c r="Q88" s="117">
        <f>+(O88*O88)/P88</f>
        <v>1</v>
      </c>
      <c r="X88" s="121"/>
    </row>
    <row r="89" spans="2:28" ht="32.25" customHeight="1">
      <c r="B89" s="118"/>
      <c r="C89" s="122"/>
      <c r="D89" s="114" t="s">
        <v>17</v>
      </c>
      <c r="E89" s="191"/>
      <c r="F89" s="1">
        <v>3</v>
      </c>
      <c r="G89" s="114" t="s">
        <v>89</v>
      </c>
      <c r="H89" s="240">
        <f>+Q69+Q70+Q72+Q79+Q80+Q75+Q76+Q77+Q78</f>
        <v>203883332</v>
      </c>
      <c r="I89" s="240">
        <f t="shared" si="1"/>
        <v>203883332</v>
      </c>
      <c r="J89" s="115"/>
      <c r="K89" s="186"/>
      <c r="L89" s="115"/>
      <c r="M89" s="116">
        <v>45292</v>
      </c>
      <c r="N89" s="116">
        <v>45657</v>
      </c>
      <c r="O89" s="187"/>
      <c r="P89" s="187"/>
      <c r="Q89" s="117"/>
      <c r="AB89" s="97"/>
    </row>
    <row r="90" spans="2:28" ht="32.25" hidden="1" customHeight="1">
      <c r="B90" s="118"/>
      <c r="C90" s="122" t="s">
        <v>218</v>
      </c>
      <c r="D90" s="114" t="s">
        <v>16</v>
      </c>
      <c r="E90" s="182" t="s">
        <v>219</v>
      </c>
      <c r="F90" s="1"/>
      <c r="G90" s="114" t="s">
        <v>16</v>
      </c>
      <c r="H90" s="240"/>
      <c r="I90" s="240">
        <f t="shared" si="1"/>
        <v>0</v>
      </c>
      <c r="J90" s="115"/>
      <c r="K90" s="186"/>
      <c r="L90" s="115"/>
      <c r="M90" s="116">
        <v>45292</v>
      </c>
      <c r="N90" s="116">
        <v>45657</v>
      </c>
      <c r="O90" s="187" t="e">
        <f>+F91/F90</f>
        <v>#DIV/0!</v>
      </c>
      <c r="P90" s="187" t="e">
        <f>+H91/H90</f>
        <v>#DIV/0!</v>
      </c>
      <c r="Q90" s="117" t="e">
        <f>+(O90*O90)/P90</f>
        <v>#DIV/0!</v>
      </c>
    </row>
    <row r="91" spans="2:28" ht="32.25" hidden="1" customHeight="1">
      <c r="B91" s="118"/>
      <c r="C91" s="122"/>
      <c r="D91" s="114" t="s">
        <v>17</v>
      </c>
      <c r="E91" s="191"/>
      <c r="F91" s="199"/>
      <c r="G91" s="114" t="s">
        <v>89</v>
      </c>
      <c r="H91" s="240"/>
      <c r="I91" s="240">
        <f t="shared" si="1"/>
        <v>0</v>
      </c>
      <c r="J91" s="115"/>
      <c r="K91" s="186"/>
      <c r="L91" s="115"/>
      <c r="M91" s="116">
        <v>45292</v>
      </c>
      <c r="N91" s="116">
        <v>45657</v>
      </c>
      <c r="O91" s="187"/>
      <c r="P91" s="187"/>
      <c r="Q91" s="117"/>
    </row>
    <row r="92" spans="2:28" ht="32.25" customHeight="1">
      <c r="B92" s="118"/>
      <c r="C92" s="122" t="s">
        <v>70</v>
      </c>
      <c r="D92" s="114" t="s">
        <v>16</v>
      </c>
      <c r="E92" s="182" t="s">
        <v>57</v>
      </c>
      <c r="F92" s="1">
        <v>1</v>
      </c>
      <c r="G92" s="114" t="s">
        <v>16</v>
      </c>
      <c r="H92" s="240">
        <f>47000000</f>
        <v>47000000</v>
      </c>
      <c r="I92" s="240">
        <f t="shared" si="1"/>
        <v>47000000</v>
      </c>
      <c r="J92" s="115"/>
      <c r="K92" s="186"/>
      <c r="L92" s="115"/>
      <c r="M92" s="116">
        <v>45292</v>
      </c>
      <c r="N92" s="116">
        <v>45657</v>
      </c>
      <c r="O92" s="187">
        <f>+F93/F92</f>
        <v>1</v>
      </c>
      <c r="P92" s="187">
        <f>+H93/H92</f>
        <v>0.99957446808510642</v>
      </c>
      <c r="Q92" s="117">
        <f>+(O92*O92)/P92</f>
        <v>1.0004257130693912</v>
      </c>
    </row>
    <row r="93" spans="2:28" ht="32.25" customHeight="1">
      <c r="B93" s="125"/>
      <c r="C93" s="122"/>
      <c r="D93" s="114" t="s">
        <v>17</v>
      </c>
      <c r="E93" s="191"/>
      <c r="F93" s="199">
        <v>1</v>
      </c>
      <c r="G93" s="114" t="s">
        <v>89</v>
      </c>
      <c r="H93" s="240">
        <f>+Q68+Q63+Q73+Q74</f>
        <v>46980000</v>
      </c>
      <c r="I93" s="240">
        <f t="shared" si="1"/>
        <v>46980000</v>
      </c>
      <c r="J93" s="115"/>
      <c r="K93" s="186"/>
      <c r="L93" s="115"/>
      <c r="M93" s="116">
        <v>45292</v>
      </c>
      <c r="N93" s="116">
        <v>45657</v>
      </c>
      <c r="O93" s="187"/>
      <c r="P93" s="187"/>
      <c r="Q93" s="117"/>
    </row>
    <row r="94" spans="2:28" ht="15">
      <c r="B94" s="49"/>
      <c r="C94" s="204" t="s">
        <v>90</v>
      </c>
      <c r="D94" s="114" t="s">
        <v>16</v>
      </c>
      <c r="E94" s="182"/>
      <c r="F94" s="308">
        <v>3000</v>
      </c>
      <c r="G94" s="114" t="s">
        <v>16</v>
      </c>
      <c r="H94" s="205">
        <f>+H84+H86+H88+H92</f>
        <v>443411898</v>
      </c>
      <c r="I94" s="240">
        <f t="shared" si="1"/>
        <v>443411898</v>
      </c>
      <c r="J94" s="115"/>
      <c r="K94" s="115"/>
      <c r="L94" s="115"/>
      <c r="M94" s="116">
        <v>45292</v>
      </c>
      <c r="N94" s="116">
        <v>45657</v>
      </c>
      <c r="O94" s="187">
        <f>+F95/F94</f>
        <v>7.8946666666666667</v>
      </c>
      <c r="P94" s="187">
        <f>+H95/H94</f>
        <v>0.99898837626589798</v>
      </c>
      <c r="Q94" s="117">
        <f>+(O94*O94)/P94</f>
        <v>62.388875845326858</v>
      </c>
    </row>
    <row r="95" spans="2:28" ht="15">
      <c r="B95" s="49"/>
      <c r="C95" s="204"/>
      <c r="D95" s="114" t="s">
        <v>17</v>
      </c>
      <c r="E95" s="191"/>
      <c r="F95" s="313">
        <v>23684</v>
      </c>
      <c r="G95" s="114" t="s">
        <v>89</v>
      </c>
      <c r="H95" s="193">
        <f>+H85+H87+H89+H91+H93</f>
        <v>442963332</v>
      </c>
      <c r="I95" s="240">
        <f t="shared" si="1"/>
        <v>442963332</v>
      </c>
      <c r="J95" s="115"/>
      <c r="K95" s="206"/>
      <c r="L95" s="115"/>
      <c r="M95" s="116">
        <v>45292</v>
      </c>
      <c r="N95" s="116">
        <v>45657</v>
      </c>
      <c r="O95" s="187"/>
      <c r="P95" s="187"/>
      <c r="Q95" s="117"/>
    </row>
    <row r="96" spans="2:28">
      <c r="D96" s="126"/>
      <c r="H96" s="127"/>
      <c r="I96" s="128"/>
      <c r="J96" s="95"/>
      <c r="K96" s="95"/>
      <c r="L96" s="95"/>
      <c r="M96" s="207"/>
      <c r="N96" s="207"/>
      <c r="O96" s="128"/>
      <c r="P96" s="208"/>
      <c r="Q96" s="209"/>
      <c r="R96" s="208"/>
    </row>
    <row r="97" spans="2:17" ht="15">
      <c r="B97" s="210" t="s">
        <v>91</v>
      </c>
      <c r="C97" s="210"/>
      <c r="D97" s="211" t="s">
        <v>18</v>
      </c>
      <c r="E97" s="211"/>
      <c r="F97" s="211"/>
      <c r="G97" s="211"/>
      <c r="H97" s="211"/>
      <c r="I97" s="211"/>
      <c r="J97" s="212" t="s">
        <v>92</v>
      </c>
      <c r="K97" s="211" t="s">
        <v>93</v>
      </c>
      <c r="L97" s="211"/>
      <c r="M97" s="213" t="s">
        <v>94</v>
      </c>
      <c r="N97" s="214"/>
      <c r="O97" s="214"/>
      <c r="P97" s="214"/>
      <c r="Q97" s="214"/>
    </row>
    <row r="98" spans="2:17" ht="26.25" customHeight="1">
      <c r="B98" s="129" t="s">
        <v>220</v>
      </c>
      <c r="C98" s="131"/>
      <c r="D98" s="129" t="s">
        <v>298</v>
      </c>
      <c r="E98" s="130"/>
      <c r="F98" s="130"/>
      <c r="G98" s="130"/>
      <c r="H98" s="130"/>
      <c r="I98" s="131"/>
      <c r="J98" s="132"/>
      <c r="K98" s="133" t="s">
        <v>16</v>
      </c>
      <c r="L98" s="310">
        <v>1</v>
      </c>
      <c r="M98" s="134" t="s">
        <v>96</v>
      </c>
      <c r="N98" s="134"/>
      <c r="O98" s="134"/>
      <c r="P98" s="134"/>
      <c r="Q98" s="134"/>
    </row>
    <row r="99" spans="2:17" ht="18" customHeight="1">
      <c r="B99" s="135"/>
      <c r="C99" s="137"/>
      <c r="D99" s="135"/>
      <c r="E99" s="136"/>
      <c r="F99" s="136"/>
      <c r="G99" s="136"/>
      <c r="H99" s="136"/>
      <c r="I99" s="137"/>
      <c r="J99" s="132"/>
      <c r="K99" s="133" t="s">
        <v>17</v>
      </c>
      <c r="L99" s="310">
        <v>1</v>
      </c>
      <c r="M99" s="134"/>
      <c r="N99" s="134"/>
      <c r="O99" s="134"/>
      <c r="P99" s="134"/>
      <c r="Q99" s="134"/>
    </row>
    <row r="100" spans="2:17" ht="18.75" customHeight="1">
      <c r="B100" s="138"/>
      <c r="C100" s="140"/>
      <c r="D100" s="138" t="s">
        <v>97</v>
      </c>
      <c r="E100" s="139"/>
      <c r="F100" s="139"/>
      <c r="G100" s="139"/>
      <c r="H100" s="139"/>
      <c r="I100" s="140"/>
      <c r="J100" s="141"/>
      <c r="K100" s="133" t="s">
        <v>16</v>
      </c>
      <c r="L100" s="217"/>
      <c r="M100" s="142" t="s">
        <v>172</v>
      </c>
      <c r="N100" s="143"/>
      <c r="O100" s="143"/>
      <c r="P100" s="143"/>
      <c r="Q100" s="144"/>
    </row>
    <row r="101" spans="2:17" ht="14.25" customHeight="1">
      <c r="B101" s="145"/>
      <c r="C101" s="147"/>
      <c r="D101" s="145"/>
      <c r="E101" s="146"/>
      <c r="F101" s="146"/>
      <c r="G101" s="146"/>
      <c r="H101" s="146"/>
      <c r="I101" s="147"/>
      <c r="J101" s="141"/>
      <c r="K101" s="133" t="s">
        <v>17</v>
      </c>
      <c r="L101" s="216"/>
      <c r="M101" s="148"/>
      <c r="N101" s="149"/>
      <c r="O101" s="149"/>
      <c r="P101" s="149"/>
      <c r="Q101" s="150"/>
    </row>
    <row r="102" spans="2:17" ht="15">
      <c r="B102" s="138"/>
      <c r="C102" s="140"/>
      <c r="D102" s="138" t="s">
        <v>97</v>
      </c>
      <c r="E102" s="139"/>
      <c r="F102" s="139"/>
      <c r="G102" s="139"/>
      <c r="H102" s="139"/>
      <c r="I102" s="140"/>
      <c r="J102" s="141"/>
      <c r="K102" s="133" t="s">
        <v>16</v>
      </c>
      <c r="L102" s="216"/>
      <c r="M102" s="148"/>
      <c r="N102" s="149"/>
      <c r="O102" s="149"/>
      <c r="P102" s="149"/>
      <c r="Q102" s="150"/>
    </row>
    <row r="103" spans="2:17" ht="15">
      <c r="B103" s="145"/>
      <c r="C103" s="147"/>
      <c r="D103" s="145"/>
      <c r="E103" s="146"/>
      <c r="F103" s="146"/>
      <c r="G103" s="146"/>
      <c r="H103" s="146"/>
      <c r="I103" s="147"/>
      <c r="J103" s="141"/>
      <c r="K103" s="133" t="s">
        <v>17</v>
      </c>
      <c r="L103" s="216"/>
      <c r="M103" s="148"/>
      <c r="N103" s="149"/>
      <c r="O103" s="149"/>
      <c r="P103" s="149"/>
      <c r="Q103" s="150"/>
    </row>
    <row r="104" spans="2:17" ht="15" customHeight="1">
      <c r="B104" s="129" t="s">
        <v>300</v>
      </c>
      <c r="C104" s="130"/>
      <c r="D104" s="130"/>
      <c r="E104" s="130"/>
      <c r="F104" s="130"/>
      <c r="G104" s="130"/>
      <c r="H104" s="130"/>
      <c r="I104" s="130"/>
      <c r="J104" s="130"/>
      <c r="K104" s="130"/>
      <c r="L104" s="131"/>
      <c r="M104" s="148"/>
      <c r="N104" s="149"/>
      <c r="O104" s="149"/>
      <c r="P104" s="149"/>
      <c r="Q104" s="150"/>
    </row>
    <row r="105" spans="2:17" ht="276.75" customHeight="1">
      <c r="B105" s="135"/>
      <c r="C105" s="136"/>
      <c r="D105" s="136"/>
      <c r="E105" s="136"/>
      <c r="F105" s="136"/>
      <c r="G105" s="136"/>
      <c r="H105" s="136"/>
      <c r="I105" s="136"/>
      <c r="J105" s="136"/>
      <c r="K105" s="136"/>
      <c r="L105" s="137"/>
      <c r="M105" s="151"/>
      <c r="N105" s="152"/>
      <c r="O105" s="152"/>
      <c r="P105" s="152"/>
      <c r="Q105" s="153"/>
    </row>
    <row r="107" spans="2:17" ht="15" thickBot="1"/>
    <row r="108" spans="2:17" ht="15.75" thickBot="1">
      <c r="B108" s="30" t="s">
        <v>151</v>
      </c>
      <c r="C108" s="31">
        <f>+H33+H94</f>
        <v>927411898</v>
      </c>
    </row>
    <row r="109" spans="2:17" ht="15.75" thickBot="1">
      <c r="B109" s="32" t="s">
        <v>152</v>
      </c>
      <c r="C109" s="31">
        <f>+H34+H95</f>
        <v>495389997</v>
      </c>
    </row>
  </sheetData>
  <mergeCells count="210">
    <mergeCell ref="B100:C101"/>
    <mergeCell ref="D100:I101"/>
    <mergeCell ref="J100:J101"/>
    <mergeCell ref="M100:Q105"/>
    <mergeCell ref="B102:C103"/>
    <mergeCell ref="D102:I103"/>
    <mergeCell ref="J102:J103"/>
    <mergeCell ref="B104:L105"/>
    <mergeCell ref="Q94:Q95"/>
    <mergeCell ref="B97:C97"/>
    <mergeCell ref="D97:I97"/>
    <mergeCell ref="K97:L97"/>
    <mergeCell ref="M97:Q97"/>
    <mergeCell ref="B98:C99"/>
    <mergeCell ref="D98:I99"/>
    <mergeCell ref="J98:J99"/>
    <mergeCell ref="M98:Q99"/>
    <mergeCell ref="C92:C93"/>
    <mergeCell ref="E92:E93"/>
    <mergeCell ref="O92:O93"/>
    <mergeCell ref="P92:P93"/>
    <mergeCell ref="Q92:Q93"/>
    <mergeCell ref="B94:B95"/>
    <mergeCell ref="C94:C95"/>
    <mergeCell ref="E94:E95"/>
    <mergeCell ref="O94:O95"/>
    <mergeCell ref="P94:P95"/>
    <mergeCell ref="B84:B93"/>
    <mergeCell ref="Q88:Q89"/>
    <mergeCell ref="C90:C91"/>
    <mergeCell ref="E90:E91"/>
    <mergeCell ref="O90:O91"/>
    <mergeCell ref="P90:P91"/>
    <mergeCell ref="Q90:Q91"/>
    <mergeCell ref="U84:V84"/>
    <mergeCell ref="C86:C87"/>
    <mergeCell ref="E86:E87"/>
    <mergeCell ref="O86:O87"/>
    <mergeCell ref="P86:P87"/>
    <mergeCell ref="Q86:Q87"/>
    <mergeCell ref="C84:C85"/>
    <mergeCell ref="E84:E85"/>
    <mergeCell ref="O84:O85"/>
    <mergeCell ref="P84:P85"/>
    <mergeCell ref="Q84:Q85"/>
    <mergeCell ref="C88:C89"/>
    <mergeCell ref="E88:E89"/>
    <mergeCell ref="O88:O89"/>
    <mergeCell ref="P88:P89"/>
    <mergeCell ref="O81:Q81"/>
    <mergeCell ref="U81:V81"/>
    <mergeCell ref="O82:O83"/>
    <mergeCell ref="P82:P83"/>
    <mergeCell ref="Q82:Q83"/>
    <mergeCell ref="U82:V82"/>
    <mergeCell ref="U83:V83"/>
    <mergeCell ref="U80:V80"/>
    <mergeCell ref="B81:B83"/>
    <mergeCell ref="C81:C83"/>
    <mergeCell ref="D81:D83"/>
    <mergeCell ref="E81:E83"/>
    <mergeCell ref="F81:F83"/>
    <mergeCell ref="G81:G83"/>
    <mergeCell ref="H81:H83"/>
    <mergeCell ref="I81:L82"/>
    <mergeCell ref="M81:N82"/>
    <mergeCell ref="N79:P79"/>
    <mergeCell ref="D80:I80"/>
    <mergeCell ref="N80:P80"/>
    <mergeCell ref="N69:P69"/>
    <mergeCell ref="N70:P70"/>
    <mergeCell ref="N71:P71"/>
    <mergeCell ref="N72:P72"/>
    <mergeCell ref="N73:P73"/>
    <mergeCell ref="N74:P74"/>
    <mergeCell ref="N58:P58"/>
    <mergeCell ref="N59:P59"/>
    <mergeCell ref="N60:P60"/>
    <mergeCell ref="N61:P61"/>
    <mergeCell ref="N62:P62"/>
    <mergeCell ref="N75:P75"/>
    <mergeCell ref="N76:P76"/>
    <mergeCell ref="N77:P77"/>
    <mergeCell ref="N78:P78"/>
    <mergeCell ref="U55:W55"/>
    <mergeCell ref="B56:I56"/>
    <mergeCell ref="N56:P56"/>
    <mergeCell ref="U56:W56"/>
    <mergeCell ref="B57:I57"/>
    <mergeCell ref="N57:P57"/>
    <mergeCell ref="U57:W57"/>
    <mergeCell ref="C50:Q50"/>
    <mergeCell ref="D51:Q51"/>
    <mergeCell ref="D52:Q52"/>
    <mergeCell ref="J53:L80"/>
    <mergeCell ref="M53:Q53"/>
    <mergeCell ref="T53:X53"/>
    <mergeCell ref="B54:I54"/>
    <mergeCell ref="N54:P54"/>
    <mergeCell ref="B55:I55"/>
    <mergeCell ref="N55:P55"/>
    <mergeCell ref="N63:P63"/>
    <mergeCell ref="N64:P64"/>
    <mergeCell ref="N65:P65"/>
    <mergeCell ref="N66:P66"/>
    <mergeCell ref="N67:P67"/>
    <mergeCell ref="N68:P68"/>
    <mergeCell ref="B58:C58"/>
    <mergeCell ref="B46:C49"/>
    <mergeCell ref="D46:M47"/>
    <mergeCell ref="N46:O46"/>
    <mergeCell ref="P46:Q49"/>
    <mergeCell ref="N47:O47"/>
    <mergeCell ref="D48:M49"/>
    <mergeCell ref="N48:O48"/>
    <mergeCell ref="N49:O49"/>
    <mergeCell ref="B39:C40"/>
    <mergeCell ref="D39:I40"/>
    <mergeCell ref="J39:J40"/>
    <mergeCell ref="M39:Q44"/>
    <mergeCell ref="B41:C42"/>
    <mergeCell ref="D41:I42"/>
    <mergeCell ref="J41:J42"/>
    <mergeCell ref="B43:L44"/>
    <mergeCell ref="B37:C38"/>
    <mergeCell ref="D37:I38"/>
    <mergeCell ref="J37:J38"/>
    <mergeCell ref="M37:Q38"/>
    <mergeCell ref="B33:B34"/>
    <mergeCell ref="C33:C34"/>
    <mergeCell ref="E33:E34"/>
    <mergeCell ref="O33:O34"/>
    <mergeCell ref="P33:P34"/>
    <mergeCell ref="Q33:Q34"/>
    <mergeCell ref="U25:V25"/>
    <mergeCell ref="C27:C28"/>
    <mergeCell ref="E27:E28"/>
    <mergeCell ref="O27:O28"/>
    <mergeCell ref="P27:P28"/>
    <mergeCell ref="Q27:Q28"/>
    <mergeCell ref="B36:C36"/>
    <mergeCell ref="D36:I36"/>
    <mergeCell ref="K36:L36"/>
    <mergeCell ref="M36:Q36"/>
    <mergeCell ref="B25:B32"/>
    <mergeCell ref="C25:C26"/>
    <mergeCell ref="E25:E26"/>
    <mergeCell ref="O25:O26"/>
    <mergeCell ref="P25:P26"/>
    <mergeCell ref="Q25:Q26"/>
    <mergeCell ref="C29:C30"/>
    <mergeCell ref="E29:E30"/>
    <mergeCell ref="O29:O30"/>
    <mergeCell ref="P29:P30"/>
    <mergeCell ref="Q29:Q30"/>
    <mergeCell ref="C31:C32"/>
    <mergeCell ref="E31:E32"/>
    <mergeCell ref="O31:O32"/>
    <mergeCell ref="P31:P32"/>
    <mergeCell ref="Q31:Q32"/>
    <mergeCell ref="U21:V21"/>
    <mergeCell ref="B22:B24"/>
    <mergeCell ref="C22:C24"/>
    <mergeCell ref="D22:D24"/>
    <mergeCell ref="E22:E24"/>
    <mergeCell ref="F22:F24"/>
    <mergeCell ref="G22:G24"/>
    <mergeCell ref="H22:H24"/>
    <mergeCell ref="I22:L23"/>
    <mergeCell ref="M22:N23"/>
    <mergeCell ref="O22:Q22"/>
    <mergeCell ref="U22:V22"/>
    <mergeCell ref="O23:O24"/>
    <mergeCell ref="P23:P24"/>
    <mergeCell ref="Q23:Q24"/>
    <mergeCell ref="U23:V23"/>
    <mergeCell ref="U24:V24"/>
    <mergeCell ref="D7:Q7"/>
    <mergeCell ref="D8:Q8"/>
    <mergeCell ref="J9:L21"/>
    <mergeCell ref="M9:Q9"/>
    <mergeCell ref="T9:X9"/>
    <mergeCell ref="N10:P10"/>
    <mergeCell ref="B11:I11"/>
    <mergeCell ref="N11:P11"/>
    <mergeCell ref="U11:W11"/>
    <mergeCell ref="N14:P14"/>
    <mergeCell ref="N15:P15"/>
    <mergeCell ref="N16:P16"/>
    <mergeCell ref="N17:P17"/>
    <mergeCell ref="N18:P18"/>
    <mergeCell ref="N19:P19"/>
    <mergeCell ref="B12:I12"/>
    <mergeCell ref="N12:P12"/>
    <mergeCell ref="U12:W12"/>
    <mergeCell ref="B13:I13"/>
    <mergeCell ref="N13:P13"/>
    <mergeCell ref="U13:W13"/>
    <mergeCell ref="N20:P20"/>
    <mergeCell ref="D21:I21"/>
    <mergeCell ref="N21:P21"/>
    <mergeCell ref="B2:C5"/>
    <mergeCell ref="D2:M3"/>
    <mergeCell ref="N2:O2"/>
    <mergeCell ref="P2:Q5"/>
    <mergeCell ref="N3:O3"/>
    <mergeCell ref="D4:M5"/>
    <mergeCell ref="N4:O4"/>
    <mergeCell ref="N5:O5"/>
    <mergeCell ref="C6:Q6"/>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B126"/>
  <sheetViews>
    <sheetView zoomScale="70" zoomScaleNormal="70" workbookViewId="0">
      <selection activeCell="B11" sqref="B11:C11"/>
    </sheetView>
  </sheetViews>
  <sheetFormatPr baseColWidth="10" defaultColWidth="12.5703125" defaultRowHeight="14.25"/>
  <cols>
    <col min="1" max="1" width="6.7109375" style="48" customWidth="1"/>
    <col min="2" max="2" width="45.42578125" style="48" customWidth="1"/>
    <col min="3" max="3" width="86.85546875" style="48" customWidth="1"/>
    <col min="4" max="5" width="16.85546875" style="48" customWidth="1"/>
    <col min="6" max="6" width="16.7109375" style="48" customWidth="1"/>
    <col min="7" max="7" width="18" style="48" customWidth="1"/>
    <col min="8" max="8" width="22.85546875" style="48" customWidth="1"/>
    <col min="9" max="9" width="19.7109375" style="48" customWidth="1"/>
    <col min="10" max="10" width="20.85546875" style="48" customWidth="1"/>
    <col min="11" max="11" width="13.5703125" style="48" customWidth="1"/>
    <col min="12" max="12" width="15.85546875" style="48" customWidth="1"/>
    <col min="13" max="13" width="14.85546875" style="154" customWidth="1"/>
    <col min="14" max="14" width="21.140625" style="154" customWidth="1"/>
    <col min="15" max="17" width="16.85546875" style="48" customWidth="1"/>
    <col min="18" max="18" width="19.28515625" style="48" customWidth="1"/>
    <col min="19" max="19" width="12.5703125" style="48"/>
    <col min="20" max="20" width="14.42578125" style="48" customWidth="1"/>
    <col min="21" max="21" width="18.5703125" style="48" customWidth="1"/>
    <col min="22" max="22" width="33.85546875" style="48" customWidth="1"/>
    <col min="23" max="23" width="12.5703125" style="48" hidden="1" customWidth="1"/>
    <col min="24" max="24" width="24.28515625" style="48" customWidth="1"/>
    <col min="25" max="25" width="22.5703125" style="48" customWidth="1"/>
    <col min="26" max="27" width="12.5703125" style="48"/>
    <col min="28" max="28" width="16.85546875" style="48" customWidth="1"/>
    <col min="29" max="29" width="12.5703125" style="48"/>
    <col min="30" max="30" width="30.140625" style="48" customWidth="1"/>
    <col min="31" max="31" width="15.42578125" style="48" customWidth="1"/>
    <col min="32" max="32" width="15.85546875" style="48" customWidth="1"/>
    <col min="33" max="33" width="24.42578125" style="48" customWidth="1"/>
    <col min="34" max="34" width="17.140625" style="48" customWidth="1"/>
    <col min="35" max="16384" width="12.5703125" style="48"/>
  </cols>
  <sheetData>
    <row r="1" spans="2:28" ht="22.5" customHeight="1"/>
    <row r="2" spans="2:28" ht="37.5" customHeight="1">
      <c r="B2" s="49"/>
      <c r="C2" s="49"/>
      <c r="D2" s="50" t="s">
        <v>274</v>
      </c>
      <c r="E2" s="51"/>
      <c r="F2" s="51"/>
      <c r="G2" s="51"/>
      <c r="H2" s="51"/>
      <c r="I2" s="51"/>
      <c r="J2" s="51"/>
      <c r="K2" s="51"/>
      <c r="L2" s="51"/>
      <c r="M2" s="52"/>
      <c r="N2" s="53" t="s">
        <v>275</v>
      </c>
      <c r="O2" s="53"/>
      <c r="P2" s="54"/>
      <c r="Q2" s="55"/>
      <c r="R2" s="155"/>
    </row>
    <row r="3" spans="2:28" ht="37.5" customHeight="1">
      <c r="B3" s="49"/>
      <c r="C3" s="49"/>
      <c r="D3" s="56"/>
      <c r="E3" s="57"/>
      <c r="F3" s="57"/>
      <c r="G3" s="57"/>
      <c r="H3" s="57"/>
      <c r="I3" s="57"/>
      <c r="J3" s="57"/>
      <c r="K3" s="57"/>
      <c r="L3" s="57"/>
      <c r="M3" s="58"/>
      <c r="N3" s="53" t="s">
        <v>276</v>
      </c>
      <c r="O3" s="53"/>
      <c r="P3" s="59"/>
      <c r="Q3" s="60"/>
      <c r="R3" s="155"/>
    </row>
    <row r="4" spans="2:28" ht="33.75" customHeight="1">
      <c r="B4" s="49"/>
      <c r="C4" s="49"/>
      <c r="D4" s="50" t="s">
        <v>277</v>
      </c>
      <c r="E4" s="51"/>
      <c r="F4" s="51"/>
      <c r="G4" s="51"/>
      <c r="H4" s="51"/>
      <c r="I4" s="51"/>
      <c r="J4" s="51"/>
      <c r="K4" s="51"/>
      <c r="L4" s="51"/>
      <c r="M4" s="52"/>
      <c r="N4" s="53" t="s">
        <v>278</v>
      </c>
      <c r="O4" s="53"/>
      <c r="P4" s="59"/>
      <c r="Q4" s="60"/>
      <c r="R4" s="155"/>
    </row>
    <row r="5" spans="2:28" ht="38.25" customHeight="1">
      <c r="B5" s="49"/>
      <c r="C5" s="49"/>
      <c r="D5" s="56"/>
      <c r="E5" s="57"/>
      <c r="F5" s="57"/>
      <c r="G5" s="57"/>
      <c r="H5" s="57"/>
      <c r="I5" s="57"/>
      <c r="J5" s="57"/>
      <c r="K5" s="57"/>
      <c r="L5" s="57"/>
      <c r="M5" s="58"/>
      <c r="N5" s="53" t="s">
        <v>279</v>
      </c>
      <c r="O5" s="53"/>
      <c r="P5" s="61"/>
      <c r="Q5" s="62"/>
      <c r="R5" s="155"/>
    </row>
    <row r="6" spans="2:28" ht="23.25" customHeight="1">
      <c r="C6" s="63"/>
      <c r="D6" s="63"/>
      <c r="E6" s="63"/>
      <c r="F6" s="63"/>
      <c r="G6" s="63"/>
      <c r="H6" s="63"/>
      <c r="I6" s="63"/>
      <c r="J6" s="63"/>
      <c r="K6" s="63"/>
      <c r="L6" s="63"/>
      <c r="M6" s="63"/>
      <c r="N6" s="63"/>
      <c r="O6" s="63"/>
      <c r="P6" s="63"/>
      <c r="Q6" s="63"/>
      <c r="R6" s="155"/>
    </row>
    <row r="7" spans="2:28" ht="31.5" customHeight="1">
      <c r="B7" s="64" t="s">
        <v>73</v>
      </c>
      <c r="C7" s="64" t="s">
        <v>74</v>
      </c>
      <c r="D7" s="65" t="s">
        <v>75</v>
      </c>
      <c r="E7" s="66"/>
      <c r="F7" s="66"/>
      <c r="G7" s="66"/>
      <c r="H7" s="66"/>
      <c r="I7" s="66"/>
      <c r="J7" s="66"/>
      <c r="K7" s="66"/>
      <c r="L7" s="66"/>
      <c r="M7" s="66"/>
      <c r="N7" s="66"/>
      <c r="O7" s="66"/>
      <c r="P7" s="66"/>
      <c r="Q7" s="67"/>
      <c r="R7" s="155"/>
    </row>
    <row r="8" spans="2:28" ht="36" customHeight="1">
      <c r="B8" s="64" t="s">
        <v>76</v>
      </c>
      <c r="C8" s="64" t="s">
        <v>153</v>
      </c>
      <c r="D8" s="68" t="s">
        <v>154</v>
      </c>
      <c r="E8" s="68"/>
      <c r="F8" s="68"/>
      <c r="G8" s="68"/>
      <c r="H8" s="68"/>
      <c r="I8" s="68"/>
      <c r="J8" s="68"/>
      <c r="K8" s="68"/>
      <c r="L8" s="68"/>
      <c r="M8" s="68"/>
      <c r="N8" s="68"/>
      <c r="O8" s="68"/>
      <c r="P8" s="68"/>
      <c r="Q8" s="68"/>
    </row>
    <row r="9" spans="2:28" ht="36" customHeight="1">
      <c r="B9" s="69" t="s">
        <v>173</v>
      </c>
      <c r="C9" s="70"/>
      <c r="D9" s="71"/>
      <c r="E9" s="71"/>
      <c r="F9" s="71"/>
      <c r="G9" s="71"/>
      <c r="H9" s="71"/>
      <c r="I9" s="72"/>
      <c r="J9" s="129" t="s">
        <v>80</v>
      </c>
      <c r="K9" s="130"/>
      <c r="L9" s="131"/>
      <c r="M9" s="76" t="s">
        <v>0</v>
      </c>
      <c r="N9" s="77"/>
      <c r="O9" s="77"/>
      <c r="P9" s="77"/>
      <c r="Q9" s="78"/>
      <c r="R9" s="156"/>
      <c r="T9" s="157"/>
      <c r="U9" s="157"/>
      <c r="V9" s="157"/>
      <c r="W9" s="157"/>
      <c r="X9" s="157"/>
    </row>
    <row r="10" spans="2:28" ht="36" customHeight="1">
      <c r="B10" s="69" t="s">
        <v>174</v>
      </c>
      <c r="C10" s="70"/>
      <c r="D10" s="71"/>
      <c r="E10" s="71"/>
      <c r="F10" s="71"/>
      <c r="G10" s="71"/>
      <c r="H10" s="71"/>
      <c r="I10" s="72"/>
      <c r="J10" s="224"/>
      <c r="K10" s="225"/>
      <c r="L10" s="226"/>
      <c r="M10" s="82" t="s">
        <v>1</v>
      </c>
      <c r="N10" s="83" t="s">
        <v>2</v>
      </c>
      <c r="O10" s="83"/>
      <c r="P10" s="83"/>
      <c r="Q10" s="82" t="s">
        <v>3</v>
      </c>
      <c r="R10" s="156"/>
      <c r="T10" s="158"/>
      <c r="U10" s="158"/>
      <c r="V10" s="158"/>
      <c r="W10" s="158"/>
      <c r="X10" s="158"/>
    </row>
    <row r="11" spans="2:28" ht="70.5" customHeight="1">
      <c r="B11" s="84" t="s">
        <v>221</v>
      </c>
      <c r="C11" s="85"/>
      <c r="D11" s="86"/>
      <c r="E11" s="86"/>
      <c r="F11" s="86"/>
      <c r="G11" s="86"/>
      <c r="H11" s="86"/>
      <c r="I11" s="87"/>
      <c r="J11" s="224"/>
      <c r="K11" s="225"/>
      <c r="L11" s="226"/>
      <c r="M11" s="22">
        <v>1154</v>
      </c>
      <c r="N11" s="315" t="s">
        <v>222</v>
      </c>
      <c r="O11" s="315"/>
      <c r="P11" s="315"/>
      <c r="Q11" s="34">
        <v>27000000</v>
      </c>
      <c r="R11" s="156"/>
      <c r="T11" s="159"/>
      <c r="U11" s="160"/>
      <c r="V11" s="160"/>
      <c r="W11" s="160"/>
      <c r="X11" s="159"/>
      <c r="Z11" s="92"/>
      <c r="AA11" s="92"/>
    </row>
    <row r="12" spans="2:28" ht="48" customHeight="1">
      <c r="B12" s="129" t="s">
        <v>223</v>
      </c>
      <c r="C12" s="131"/>
      <c r="D12" s="86"/>
      <c r="E12" s="86"/>
      <c r="F12" s="86"/>
      <c r="G12" s="86"/>
      <c r="H12" s="86"/>
      <c r="I12" s="87"/>
      <c r="J12" s="224"/>
      <c r="K12" s="225"/>
      <c r="L12" s="226"/>
      <c r="M12" s="22">
        <v>184</v>
      </c>
      <c r="N12" s="315" t="s">
        <v>112</v>
      </c>
      <c r="O12" s="315"/>
      <c r="P12" s="315"/>
      <c r="Q12" s="34">
        <v>1140480</v>
      </c>
      <c r="R12" s="156"/>
      <c r="T12" s="161"/>
      <c r="U12" s="162"/>
      <c r="V12" s="162"/>
      <c r="W12" s="162"/>
      <c r="X12" s="163"/>
      <c r="Z12" s="95"/>
      <c r="AA12" s="96"/>
      <c r="AB12" s="97"/>
    </row>
    <row r="13" spans="2:28" ht="48" customHeight="1">
      <c r="B13" s="135"/>
      <c r="C13" s="137"/>
      <c r="D13" s="251"/>
      <c r="E13" s="251"/>
      <c r="F13" s="251"/>
      <c r="G13" s="251"/>
      <c r="H13" s="251"/>
      <c r="I13" s="316"/>
      <c r="J13" s="224"/>
      <c r="K13" s="225"/>
      <c r="L13" s="226"/>
      <c r="M13" s="22">
        <v>1215</v>
      </c>
      <c r="N13" s="91" t="s">
        <v>162</v>
      </c>
      <c r="O13" s="91"/>
      <c r="P13" s="91"/>
      <c r="Q13" s="35">
        <f>33600000-18000000</f>
        <v>15600000</v>
      </c>
      <c r="R13" s="156"/>
      <c r="T13" s="161"/>
      <c r="U13" s="165"/>
      <c r="V13" s="165"/>
      <c r="W13" s="165"/>
      <c r="X13" s="163"/>
      <c r="Z13" s="95"/>
      <c r="AA13" s="96"/>
      <c r="AB13" s="97"/>
    </row>
    <row r="14" spans="2:28" ht="48" customHeight="1">
      <c r="B14" s="249"/>
      <c r="C14" s="250"/>
      <c r="D14" s="251"/>
      <c r="E14" s="251"/>
      <c r="F14" s="251"/>
      <c r="G14" s="251"/>
      <c r="H14" s="251"/>
      <c r="I14" s="316"/>
      <c r="J14" s="224"/>
      <c r="K14" s="225"/>
      <c r="L14" s="226"/>
      <c r="M14" s="22">
        <v>3801</v>
      </c>
      <c r="N14" s="91" t="s">
        <v>224</v>
      </c>
      <c r="O14" s="91"/>
      <c r="P14" s="91"/>
      <c r="Q14" s="35"/>
      <c r="R14" s="156"/>
      <c r="T14" s="161"/>
      <c r="U14" s="165"/>
      <c r="V14" s="165"/>
      <c r="W14" s="165"/>
      <c r="X14" s="163"/>
      <c r="Z14" s="95"/>
      <c r="AA14" s="96"/>
      <c r="AB14" s="97"/>
    </row>
    <row r="15" spans="2:28" ht="15">
      <c r="B15" s="249"/>
      <c r="C15" s="250"/>
      <c r="D15" s="251"/>
      <c r="E15" s="251"/>
      <c r="F15" s="251"/>
      <c r="G15" s="251"/>
      <c r="H15" s="251"/>
      <c r="I15" s="316"/>
      <c r="J15" s="224"/>
      <c r="K15" s="225"/>
      <c r="L15" s="226"/>
      <c r="M15" s="22"/>
      <c r="N15" s="91"/>
      <c r="O15" s="91"/>
      <c r="P15" s="91"/>
      <c r="Q15" s="35"/>
      <c r="R15" s="156"/>
      <c r="T15" s="161"/>
      <c r="U15" s="165"/>
      <c r="V15" s="165"/>
      <c r="W15" s="165"/>
      <c r="X15" s="163"/>
      <c r="Z15" s="95"/>
      <c r="AA15" s="96"/>
      <c r="AB15" s="97"/>
    </row>
    <row r="16" spans="2:28" ht="48" customHeight="1">
      <c r="B16" s="98" t="s">
        <v>256</v>
      </c>
      <c r="C16" s="99"/>
      <c r="D16" s="71"/>
      <c r="E16" s="71"/>
      <c r="F16" s="71"/>
      <c r="G16" s="71"/>
      <c r="H16" s="71"/>
      <c r="I16" s="72"/>
      <c r="J16" s="224"/>
      <c r="K16" s="225"/>
      <c r="L16" s="226"/>
      <c r="M16" s="22">
        <v>184</v>
      </c>
      <c r="N16" s="315" t="s">
        <v>112</v>
      </c>
      <c r="O16" s="315"/>
      <c r="P16" s="315"/>
      <c r="Q16" s="34">
        <v>1140480</v>
      </c>
      <c r="R16" s="156"/>
      <c r="T16" s="161"/>
      <c r="U16" s="162"/>
      <c r="V16" s="162"/>
      <c r="W16" s="162"/>
      <c r="X16" s="163"/>
      <c r="Z16" s="95"/>
      <c r="AA16" s="96"/>
      <c r="AB16" s="97"/>
    </row>
    <row r="17" spans="2:28" ht="48" customHeight="1">
      <c r="B17" s="265"/>
      <c r="C17" s="266"/>
      <c r="D17" s="267"/>
      <c r="E17" s="267"/>
      <c r="F17" s="267"/>
      <c r="G17" s="267"/>
      <c r="H17" s="267"/>
      <c r="I17" s="303"/>
      <c r="J17" s="224"/>
      <c r="K17" s="225"/>
      <c r="L17" s="226"/>
      <c r="M17" s="22">
        <v>2897</v>
      </c>
      <c r="N17" s="297" t="s">
        <v>225</v>
      </c>
      <c r="O17" s="298"/>
      <c r="P17" s="299"/>
      <c r="Q17" s="34">
        <v>4480000</v>
      </c>
      <c r="R17" s="156"/>
      <c r="T17" s="161"/>
      <c r="U17" s="165"/>
      <c r="V17" s="165"/>
      <c r="W17" s="165"/>
      <c r="X17" s="163"/>
      <c r="Z17" s="95"/>
      <c r="AA17" s="96"/>
      <c r="AB17" s="97"/>
    </row>
    <row r="18" spans="2:28" ht="46.5" customHeight="1">
      <c r="B18" s="100" t="s">
        <v>226</v>
      </c>
      <c r="C18" s="101"/>
      <c r="D18" s="102"/>
      <c r="E18" s="102"/>
      <c r="F18" s="102"/>
      <c r="G18" s="102"/>
      <c r="H18" s="102"/>
      <c r="I18" s="103"/>
      <c r="J18" s="135"/>
      <c r="K18" s="136"/>
      <c r="L18" s="137"/>
      <c r="M18" s="22">
        <v>3482</v>
      </c>
      <c r="N18" s="315" t="s">
        <v>160</v>
      </c>
      <c r="O18" s="315"/>
      <c r="P18" s="315"/>
      <c r="Q18" s="34">
        <v>1000000</v>
      </c>
      <c r="R18" s="156"/>
      <c r="T18" s="164"/>
      <c r="U18" s="162"/>
      <c r="V18" s="162"/>
      <c r="W18" s="165"/>
      <c r="X18" s="163"/>
      <c r="Y18" s="111"/>
      <c r="Z18" s="95"/>
      <c r="AA18" s="96"/>
      <c r="AB18" s="97"/>
    </row>
    <row r="19" spans="2:28" ht="28.5" customHeight="1">
      <c r="B19" s="166" t="s">
        <v>19</v>
      </c>
      <c r="C19" s="141" t="s">
        <v>25</v>
      </c>
      <c r="D19" s="132" t="s">
        <v>282</v>
      </c>
      <c r="E19" s="132" t="s">
        <v>4</v>
      </c>
      <c r="F19" s="132" t="s">
        <v>27</v>
      </c>
      <c r="G19" s="167" t="s">
        <v>283</v>
      </c>
      <c r="H19" s="132" t="s">
        <v>86</v>
      </c>
      <c r="I19" s="168" t="s">
        <v>87</v>
      </c>
      <c r="J19" s="169"/>
      <c r="K19" s="169"/>
      <c r="L19" s="170"/>
      <c r="M19" s="132" t="s">
        <v>5</v>
      </c>
      <c r="N19" s="132"/>
      <c r="O19" s="171" t="s">
        <v>6</v>
      </c>
      <c r="P19" s="171"/>
      <c r="Q19" s="171"/>
      <c r="T19" s="172"/>
      <c r="U19" s="173"/>
      <c r="V19" s="173"/>
      <c r="X19" s="163"/>
      <c r="Z19" s="95"/>
      <c r="AA19" s="96"/>
      <c r="AB19" s="97"/>
    </row>
    <row r="20" spans="2:28" ht="33.75" customHeight="1">
      <c r="B20" s="174"/>
      <c r="C20" s="141"/>
      <c r="D20" s="132"/>
      <c r="E20" s="132"/>
      <c r="F20" s="132"/>
      <c r="G20" s="132"/>
      <c r="H20" s="132"/>
      <c r="I20" s="175"/>
      <c r="J20" s="176"/>
      <c r="K20" s="176"/>
      <c r="L20" s="177"/>
      <c r="M20" s="132"/>
      <c r="N20" s="132"/>
      <c r="O20" s="132" t="s">
        <v>7</v>
      </c>
      <c r="P20" s="132" t="s">
        <v>8</v>
      </c>
      <c r="Q20" s="141" t="s">
        <v>9</v>
      </c>
      <c r="T20" s="111"/>
      <c r="U20" s="173"/>
      <c r="V20" s="173"/>
      <c r="X20" s="96"/>
      <c r="Z20" s="95"/>
      <c r="AA20" s="96"/>
      <c r="AB20" s="97"/>
    </row>
    <row r="21" spans="2:28" ht="39.75" customHeight="1">
      <c r="B21" s="178"/>
      <c r="C21" s="141"/>
      <c r="D21" s="132"/>
      <c r="E21" s="132"/>
      <c r="F21" s="132"/>
      <c r="G21" s="132"/>
      <c r="H21" s="132"/>
      <c r="I21" s="179" t="s">
        <v>10</v>
      </c>
      <c r="J21" s="179" t="s">
        <v>11</v>
      </c>
      <c r="K21" s="179" t="s">
        <v>12</v>
      </c>
      <c r="L21" s="180" t="s">
        <v>13</v>
      </c>
      <c r="M21" s="114" t="s">
        <v>14</v>
      </c>
      <c r="N21" s="181" t="s">
        <v>15</v>
      </c>
      <c r="O21" s="132"/>
      <c r="P21" s="132"/>
      <c r="Q21" s="141"/>
      <c r="T21" s="111"/>
      <c r="U21" s="173"/>
      <c r="V21" s="173"/>
      <c r="X21" s="96"/>
      <c r="Z21" s="95"/>
      <c r="AA21" s="96"/>
      <c r="AB21" s="97"/>
    </row>
    <row r="22" spans="2:28" ht="33" customHeight="1">
      <c r="B22" s="112" t="s">
        <v>303</v>
      </c>
      <c r="C22" s="113" t="s">
        <v>227</v>
      </c>
      <c r="D22" s="114" t="s">
        <v>88</v>
      </c>
      <c r="E22" s="182" t="s">
        <v>228</v>
      </c>
      <c r="F22" s="1">
        <v>1</v>
      </c>
      <c r="G22" s="114" t="s">
        <v>88</v>
      </c>
      <c r="H22" s="240">
        <v>2500000</v>
      </c>
      <c r="I22" s="240">
        <f>+H22</f>
        <v>2500000</v>
      </c>
      <c r="J22" s="115"/>
      <c r="K22" s="186"/>
      <c r="L22" s="115"/>
      <c r="M22" s="116">
        <v>45292</v>
      </c>
      <c r="N22" s="116">
        <v>45657</v>
      </c>
      <c r="O22" s="187">
        <f>+F23/F22</f>
        <v>1</v>
      </c>
      <c r="P22" s="187">
        <f>+H23/H22</f>
        <v>0.91238399999999997</v>
      </c>
      <c r="Q22" s="117">
        <f>+(O22*O22)/P22</f>
        <v>1.0960297418630753</v>
      </c>
      <c r="T22" s="111"/>
      <c r="U22" s="173"/>
      <c r="V22" s="173"/>
      <c r="X22" s="188"/>
      <c r="Z22" s="95"/>
      <c r="AA22" s="96"/>
      <c r="AB22" s="97"/>
    </row>
    <row r="23" spans="2:28" ht="37.5" customHeight="1">
      <c r="B23" s="118"/>
      <c r="C23" s="113"/>
      <c r="D23" s="114" t="s">
        <v>17</v>
      </c>
      <c r="E23" s="40"/>
      <c r="F23" s="1">
        <v>1</v>
      </c>
      <c r="G23" s="114" t="s">
        <v>89</v>
      </c>
      <c r="H23" s="240">
        <f>+Q12+Q16</f>
        <v>2280960</v>
      </c>
      <c r="I23" s="240">
        <f t="shared" ref="I23:I29" si="0">+H23</f>
        <v>2280960</v>
      </c>
      <c r="J23" s="115"/>
      <c r="K23" s="186"/>
      <c r="L23" s="115"/>
      <c r="M23" s="116">
        <v>45292</v>
      </c>
      <c r="N23" s="116">
        <v>45657</v>
      </c>
      <c r="O23" s="187"/>
      <c r="P23" s="187"/>
      <c r="Q23" s="117"/>
      <c r="T23" s="111"/>
      <c r="U23" s="189"/>
      <c r="V23" s="189"/>
      <c r="X23" s="188"/>
      <c r="Z23" s="95"/>
      <c r="AA23" s="96"/>
      <c r="AB23" s="97"/>
    </row>
    <row r="24" spans="2:28" ht="27" customHeight="1">
      <c r="B24" s="118"/>
      <c r="C24" s="113" t="s">
        <v>229</v>
      </c>
      <c r="D24" s="114" t="s">
        <v>16</v>
      </c>
      <c r="E24" s="182" t="s">
        <v>57</v>
      </c>
      <c r="F24" s="1">
        <v>1</v>
      </c>
      <c r="G24" s="114" t="s">
        <v>16</v>
      </c>
      <c r="H24" s="240">
        <v>51469542</v>
      </c>
      <c r="I24" s="240">
        <f t="shared" si="0"/>
        <v>51469542</v>
      </c>
      <c r="J24" s="115"/>
      <c r="K24" s="186"/>
      <c r="L24" s="115"/>
      <c r="M24" s="116">
        <v>45292</v>
      </c>
      <c r="N24" s="116">
        <v>45657</v>
      </c>
      <c r="O24" s="187">
        <f>+F25/F24</f>
        <v>1</v>
      </c>
      <c r="P24" s="187">
        <f>+H25/H24</f>
        <v>0.93414470251163295</v>
      </c>
      <c r="Q24" s="117">
        <f>+(O24*O24)/P24</f>
        <v>1.0704979617304493</v>
      </c>
      <c r="X24" s="121"/>
      <c r="Z24" s="95"/>
      <c r="AA24" s="96"/>
      <c r="AB24" s="97"/>
    </row>
    <row r="25" spans="2:28" ht="27" customHeight="1">
      <c r="B25" s="118"/>
      <c r="C25" s="122"/>
      <c r="D25" s="114" t="s">
        <v>17</v>
      </c>
      <c r="E25" s="191"/>
      <c r="F25" s="1">
        <v>1</v>
      </c>
      <c r="G25" s="114" t="s">
        <v>89</v>
      </c>
      <c r="H25" s="240">
        <f>+Q11+Q13+Q14+Q15+Q17+Q18</f>
        <v>48080000</v>
      </c>
      <c r="I25" s="240">
        <f t="shared" si="0"/>
        <v>48080000</v>
      </c>
      <c r="J25" s="115"/>
      <c r="K25" s="186"/>
      <c r="L25" s="115"/>
      <c r="M25" s="116">
        <v>45292</v>
      </c>
      <c r="N25" s="116">
        <v>45657</v>
      </c>
      <c r="O25" s="187"/>
      <c r="P25" s="187"/>
      <c r="Q25" s="117"/>
      <c r="X25" s="121"/>
      <c r="Z25" s="95"/>
      <c r="AA25" s="96"/>
      <c r="AB25" s="97"/>
    </row>
    <row r="26" spans="2:28" ht="21" hidden="1" customHeight="1">
      <c r="B26" s="118"/>
      <c r="C26" s="122" t="s">
        <v>230</v>
      </c>
      <c r="D26" s="114" t="s">
        <v>16</v>
      </c>
      <c r="E26" s="182" t="s">
        <v>231</v>
      </c>
      <c r="F26" s="1">
        <v>1</v>
      </c>
      <c r="G26" s="114" t="s">
        <v>16</v>
      </c>
      <c r="H26" s="240"/>
      <c r="I26" s="240">
        <f t="shared" si="0"/>
        <v>0</v>
      </c>
      <c r="J26" s="115"/>
      <c r="K26" s="186"/>
      <c r="L26" s="115"/>
      <c r="M26" s="116">
        <v>45292</v>
      </c>
      <c r="N26" s="116">
        <v>45657</v>
      </c>
      <c r="O26" s="187">
        <f>+F27/F26</f>
        <v>1</v>
      </c>
      <c r="P26" s="187" t="e">
        <f>+H27/H26</f>
        <v>#DIV/0!</v>
      </c>
      <c r="Q26" s="117" t="e">
        <f>+(O26*O26)/P26</f>
        <v>#DIV/0!</v>
      </c>
      <c r="X26" s="121"/>
    </row>
    <row r="27" spans="2:28" ht="19.5" hidden="1" customHeight="1">
      <c r="B27" s="125"/>
      <c r="C27" s="122"/>
      <c r="D27" s="114" t="s">
        <v>17</v>
      </c>
      <c r="E27" s="191"/>
      <c r="F27" s="1">
        <v>1</v>
      </c>
      <c r="G27" s="114" t="s">
        <v>89</v>
      </c>
      <c r="H27" s="240"/>
      <c r="I27" s="240">
        <f t="shared" si="0"/>
        <v>0</v>
      </c>
      <c r="J27" s="115"/>
      <c r="K27" s="186"/>
      <c r="L27" s="115"/>
      <c r="M27" s="116">
        <v>45292</v>
      </c>
      <c r="N27" s="116">
        <v>45657</v>
      </c>
      <c r="O27" s="187"/>
      <c r="P27" s="187"/>
      <c r="Q27" s="117"/>
      <c r="AB27" s="97"/>
    </row>
    <row r="28" spans="2:28" ht="15">
      <c r="B28" s="49"/>
      <c r="C28" s="204" t="s">
        <v>90</v>
      </c>
      <c r="D28" s="114" t="s">
        <v>16</v>
      </c>
      <c r="E28" s="182"/>
      <c r="F28" s="199">
        <v>1</v>
      </c>
      <c r="G28" s="114" t="s">
        <v>16</v>
      </c>
      <c r="H28" s="205">
        <f>+H22+H24</f>
        <v>53969542</v>
      </c>
      <c r="I28" s="240">
        <f t="shared" si="0"/>
        <v>53969542</v>
      </c>
      <c r="J28" s="115"/>
      <c r="K28" s="115"/>
      <c r="L28" s="115"/>
      <c r="M28" s="116">
        <v>45292</v>
      </c>
      <c r="N28" s="116">
        <v>45657</v>
      </c>
      <c r="O28" s="187">
        <f>+F29/F28</f>
        <v>0</v>
      </c>
      <c r="P28" s="187">
        <f>+H29/H28</f>
        <v>0.93313669402641952</v>
      </c>
      <c r="Q28" s="117">
        <f>+(O28*O28)/P28</f>
        <v>0</v>
      </c>
    </row>
    <row r="29" spans="2:28" ht="15">
      <c r="B29" s="49"/>
      <c r="C29" s="204"/>
      <c r="D29" s="114" t="s">
        <v>17</v>
      </c>
      <c r="E29" s="191"/>
      <c r="F29" s="199"/>
      <c r="G29" s="114" t="s">
        <v>89</v>
      </c>
      <c r="H29" s="193">
        <f>+H23+H25+H27</f>
        <v>50360960</v>
      </c>
      <c r="I29" s="240">
        <f t="shared" si="0"/>
        <v>50360960</v>
      </c>
      <c r="J29" s="115"/>
      <c r="K29" s="206"/>
      <c r="L29" s="115"/>
      <c r="M29" s="116">
        <v>45292</v>
      </c>
      <c r="N29" s="116">
        <v>45657</v>
      </c>
      <c r="O29" s="187"/>
      <c r="P29" s="187"/>
      <c r="Q29" s="117"/>
    </row>
    <row r="30" spans="2:28">
      <c r="D30" s="126"/>
      <c r="H30" s="127"/>
      <c r="I30" s="128"/>
      <c r="J30" s="95"/>
      <c r="K30" s="95"/>
      <c r="L30" s="95"/>
      <c r="M30" s="207"/>
      <c r="N30" s="207"/>
      <c r="O30" s="128"/>
      <c r="P30" s="208"/>
      <c r="Q30" s="209"/>
      <c r="R30" s="208"/>
    </row>
    <row r="31" spans="2:28" ht="15">
      <c r="B31" s="210" t="s">
        <v>91</v>
      </c>
      <c r="C31" s="210"/>
      <c r="D31" s="211" t="s">
        <v>18</v>
      </c>
      <c r="E31" s="211"/>
      <c r="F31" s="211"/>
      <c r="G31" s="211"/>
      <c r="H31" s="211"/>
      <c r="I31" s="211"/>
      <c r="J31" s="212" t="s">
        <v>92</v>
      </c>
      <c r="K31" s="211" t="s">
        <v>93</v>
      </c>
      <c r="L31" s="211"/>
      <c r="M31" s="213" t="s">
        <v>94</v>
      </c>
      <c r="N31" s="214"/>
      <c r="O31" s="214"/>
      <c r="P31" s="214"/>
      <c r="Q31" s="214"/>
    </row>
    <row r="32" spans="2:28" ht="26.25" customHeight="1">
      <c r="B32" s="129" t="s">
        <v>232</v>
      </c>
      <c r="C32" s="131"/>
      <c r="D32" s="129" t="s">
        <v>304</v>
      </c>
      <c r="E32" s="130"/>
      <c r="F32" s="130"/>
      <c r="G32" s="130"/>
      <c r="H32" s="130"/>
      <c r="I32" s="131"/>
      <c r="J32" s="132"/>
      <c r="K32" s="133" t="s">
        <v>16</v>
      </c>
      <c r="L32" s="245"/>
      <c r="M32" s="134" t="s">
        <v>96</v>
      </c>
      <c r="N32" s="134"/>
      <c r="O32" s="134"/>
      <c r="P32" s="134"/>
      <c r="Q32" s="134"/>
    </row>
    <row r="33" spans="2:24" ht="18" customHeight="1">
      <c r="B33" s="135"/>
      <c r="C33" s="137"/>
      <c r="D33" s="135"/>
      <c r="E33" s="136"/>
      <c r="F33" s="136"/>
      <c r="G33" s="136"/>
      <c r="H33" s="136"/>
      <c r="I33" s="137"/>
      <c r="J33" s="132"/>
      <c r="K33" s="133" t="s">
        <v>17</v>
      </c>
      <c r="L33" s="216"/>
      <c r="M33" s="134"/>
      <c r="N33" s="134"/>
      <c r="O33" s="134"/>
      <c r="P33" s="134"/>
      <c r="Q33" s="134"/>
    </row>
    <row r="34" spans="2:24" ht="18.75" customHeight="1">
      <c r="B34" s="138"/>
      <c r="C34" s="140"/>
      <c r="D34" s="138" t="s">
        <v>97</v>
      </c>
      <c r="E34" s="139"/>
      <c r="F34" s="139"/>
      <c r="G34" s="139"/>
      <c r="H34" s="139"/>
      <c r="I34" s="140"/>
      <c r="J34" s="141"/>
      <c r="K34" s="133" t="s">
        <v>16</v>
      </c>
      <c r="L34" s="217"/>
      <c r="M34" s="142" t="s">
        <v>172</v>
      </c>
      <c r="N34" s="143"/>
      <c r="O34" s="143"/>
      <c r="P34" s="143"/>
      <c r="Q34" s="144"/>
    </row>
    <row r="35" spans="2:24" ht="14.25" customHeight="1">
      <c r="B35" s="145"/>
      <c r="C35" s="147"/>
      <c r="D35" s="145"/>
      <c r="E35" s="146"/>
      <c r="F35" s="146"/>
      <c r="G35" s="146"/>
      <c r="H35" s="146"/>
      <c r="I35" s="147"/>
      <c r="J35" s="141"/>
      <c r="K35" s="133" t="s">
        <v>17</v>
      </c>
      <c r="L35" s="216"/>
      <c r="M35" s="148"/>
      <c r="N35" s="149"/>
      <c r="O35" s="149"/>
      <c r="P35" s="149"/>
      <c r="Q35" s="150"/>
    </row>
    <row r="36" spans="2:24" ht="15">
      <c r="B36" s="138"/>
      <c r="C36" s="140"/>
      <c r="D36" s="138" t="s">
        <v>97</v>
      </c>
      <c r="E36" s="139"/>
      <c r="F36" s="139"/>
      <c r="G36" s="139"/>
      <c r="H36" s="139"/>
      <c r="I36" s="140"/>
      <c r="J36" s="141"/>
      <c r="K36" s="133" t="s">
        <v>16</v>
      </c>
      <c r="L36" s="216"/>
      <c r="M36" s="148"/>
      <c r="N36" s="149"/>
      <c r="O36" s="149"/>
      <c r="P36" s="149"/>
      <c r="Q36" s="150"/>
    </row>
    <row r="37" spans="2:24" ht="15">
      <c r="B37" s="145"/>
      <c r="C37" s="147"/>
      <c r="D37" s="145"/>
      <c r="E37" s="146"/>
      <c r="F37" s="146"/>
      <c r="G37" s="146"/>
      <c r="H37" s="146"/>
      <c r="I37" s="147"/>
      <c r="J37" s="141"/>
      <c r="K37" s="133" t="s">
        <v>17</v>
      </c>
      <c r="L37" s="216"/>
      <c r="M37" s="148"/>
      <c r="N37" s="149"/>
      <c r="O37" s="149"/>
      <c r="P37" s="149"/>
      <c r="Q37" s="150"/>
    </row>
    <row r="38" spans="2:24" ht="15" customHeight="1">
      <c r="B38" s="129" t="s">
        <v>301</v>
      </c>
      <c r="C38" s="130"/>
      <c r="D38" s="130"/>
      <c r="E38" s="130"/>
      <c r="F38" s="130"/>
      <c r="G38" s="130"/>
      <c r="H38" s="130"/>
      <c r="I38" s="130"/>
      <c r="J38" s="130"/>
      <c r="K38" s="130"/>
      <c r="L38" s="131"/>
      <c r="M38" s="148"/>
      <c r="N38" s="149"/>
      <c r="O38" s="149"/>
      <c r="P38" s="149"/>
      <c r="Q38" s="150"/>
    </row>
    <row r="39" spans="2:24" ht="294" customHeight="1">
      <c r="B39" s="135"/>
      <c r="C39" s="136"/>
      <c r="D39" s="136"/>
      <c r="E39" s="136"/>
      <c r="F39" s="136"/>
      <c r="G39" s="136"/>
      <c r="H39" s="136"/>
      <c r="I39" s="136"/>
      <c r="J39" s="136"/>
      <c r="K39" s="136"/>
      <c r="L39" s="137"/>
      <c r="M39" s="151"/>
      <c r="N39" s="152"/>
      <c r="O39" s="152"/>
      <c r="P39" s="152"/>
      <c r="Q39" s="153"/>
    </row>
    <row r="40" spans="2:24">
      <c r="M40" s="218"/>
      <c r="N40" s="218"/>
    </row>
    <row r="41" spans="2:24" ht="28.5" customHeight="1">
      <c r="B41" s="49"/>
      <c r="C41" s="49"/>
      <c r="D41" s="50" t="s">
        <v>274</v>
      </c>
      <c r="E41" s="51"/>
      <c r="F41" s="51"/>
      <c r="G41" s="51"/>
      <c r="H41" s="51"/>
      <c r="I41" s="51"/>
      <c r="J41" s="51"/>
      <c r="K41" s="51"/>
      <c r="L41" s="51"/>
      <c r="M41" s="52"/>
      <c r="N41" s="53" t="s">
        <v>275</v>
      </c>
      <c r="O41" s="53"/>
      <c r="P41" s="54"/>
      <c r="Q41" s="55"/>
      <c r="R41" s="155"/>
    </row>
    <row r="42" spans="2:24" ht="28.5" customHeight="1">
      <c r="B42" s="49"/>
      <c r="C42" s="49"/>
      <c r="D42" s="56"/>
      <c r="E42" s="57"/>
      <c r="F42" s="57"/>
      <c r="G42" s="57"/>
      <c r="H42" s="57"/>
      <c r="I42" s="57"/>
      <c r="J42" s="57"/>
      <c r="K42" s="57"/>
      <c r="L42" s="57"/>
      <c r="M42" s="58"/>
      <c r="N42" s="53" t="s">
        <v>276</v>
      </c>
      <c r="O42" s="53"/>
      <c r="P42" s="59"/>
      <c r="Q42" s="60"/>
      <c r="R42" s="155"/>
    </row>
    <row r="43" spans="2:24" ht="28.5" customHeight="1">
      <c r="B43" s="49"/>
      <c r="C43" s="49"/>
      <c r="D43" s="50" t="s">
        <v>277</v>
      </c>
      <c r="E43" s="51"/>
      <c r="F43" s="51"/>
      <c r="G43" s="51"/>
      <c r="H43" s="51"/>
      <c r="I43" s="51"/>
      <c r="J43" s="51"/>
      <c r="K43" s="51"/>
      <c r="L43" s="51"/>
      <c r="M43" s="52"/>
      <c r="N43" s="53" t="s">
        <v>278</v>
      </c>
      <c r="O43" s="53"/>
      <c r="P43" s="59"/>
      <c r="Q43" s="60"/>
      <c r="R43" s="155"/>
    </row>
    <row r="44" spans="2:24" ht="28.5" customHeight="1">
      <c r="B44" s="49"/>
      <c r="C44" s="49"/>
      <c r="D44" s="56"/>
      <c r="E44" s="57"/>
      <c r="F44" s="57"/>
      <c r="G44" s="57"/>
      <c r="H44" s="57"/>
      <c r="I44" s="57"/>
      <c r="J44" s="57"/>
      <c r="K44" s="57"/>
      <c r="L44" s="57"/>
      <c r="M44" s="58"/>
      <c r="N44" s="53" t="s">
        <v>279</v>
      </c>
      <c r="O44" s="53"/>
      <c r="P44" s="61"/>
      <c r="Q44" s="62"/>
      <c r="R44" s="155"/>
    </row>
    <row r="45" spans="2:24" ht="23.25" customHeight="1">
      <c r="C45" s="63"/>
      <c r="D45" s="63"/>
      <c r="E45" s="63"/>
      <c r="F45" s="63"/>
      <c r="G45" s="63"/>
      <c r="H45" s="63"/>
      <c r="I45" s="63"/>
      <c r="J45" s="63"/>
      <c r="K45" s="63"/>
      <c r="L45" s="63"/>
      <c r="M45" s="63"/>
      <c r="N45" s="63"/>
      <c r="O45" s="63"/>
      <c r="P45" s="63"/>
      <c r="Q45" s="63"/>
      <c r="R45" s="155"/>
    </row>
    <row r="46" spans="2:24" ht="31.5" customHeight="1">
      <c r="B46" s="64" t="s">
        <v>73</v>
      </c>
      <c r="C46" s="64" t="s">
        <v>74</v>
      </c>
      <c r="D46" s="65" t="s">
        <v>75</v>
      </c>
      <c r="E46" s="66"/>
      <c r="F46" s="66"/>
      <c r="G46" s="66"/>
      <c r="H46" s="66"/>
      <c r="I46" s="66"/>
      <c r="J46" s="66"/>
      <c r="K46" s="66"/>
      <c r="L46" s="66"/>
      <c r="M46" s="66"/>
      <c r="N46" s="66"/>
      <c r="O46" s="66"/>
      <c r="P46" s="66"/>
      <c r="Q46" s="67"/>
      <c r="R46" s="155"/>
    </row>
    <row r="47" spans="2:24" ht="36" customHeight="1">
      <c r="B47" s="64" t="s">
        <v>76</v>
      </c>
      <c r="C47" s="64" t="s">
        <v>153</v>
      </c>
      <c r="D47" s="68" t="s">
        <v>154</v>
      </c>
      <c r="E47" s="68"/>
      <c r="F47" s="68"/>
      <c r="G47" s="68"/>
      <c r="H47" s="68"/>
      <c r="I47" s="68"/>
      <c r="J47" s="68"/>
      <c r="K47" s="68"/>
      <c r="L47" s="68"/>
      <c r="M47" s="68"/>
      <c r="N47" s="68"/>
      <c r="O47" s="68"/>
      <c r="P47" s="68"/>
      <c r="Q47" s="68"/>
    </row>
    <row r="48" spans="2:24" ht="36" customHeight="1">
      <c r="B48" s="69" t="s">
        <v>173</v>
      </c>
      <c r="C48" s="70"/>
      <c r="D48" s="71"/>
      <c r="E48" s="71"/>
      <c r="F48" s="71"/>
      <c r="G48" s="71"/>
      <c r="H48" s="71"/>
      <c r="I48" s="72"/>
      <c r="J48" s="129" t="s">
        <v>80</v>
      </c>
      <c r="K48" s="130"/>
      <c r="L48" s="131"/>
      <c r="M48" s="76" t="s">
        <v>0</v>
      </c>
      <c r="N48" s="77"/>
      <c r="O48" s="77"/>
      <c r="P48" s="77"/>
      <c r="Q48" s="78"/>
      <c r="R48" s="156"/>
      <c r="T48" s="157"/>
      <c r="U48" s="157"/>
      <c r="V48" s="157"/>
      <c r="W48" s="157"/>
      <c r="X48" s="157"/>
    </row>
    <row r="49" spans="2:28" ht="36" customHeight="1">
      <c r="B49" s="69" t="s">
        <v>174</v>
      </c>
      <c r="C49" s="70"/>
      <c r="D49" s="71"/>
      <c r="E49" s="71"/>
      <c r="F49" s="71"/>
      <c r="G49" s="71"/>
      <c r="H49" s="71"/>
      <c r="I49" s="72"/>
      <c r="J49" s="224"/>
      <c r="K49" s="225"/>
      <c r="L49" s="226"/>
      <c r="M49" s="82" t="s">
        <v>1</v>
      </c>
      <c r="N49" s="83" t="s">
        <v>2</v>
      </c>
      <c r="O49" s="83"/>
      <c r="P49" s="83"/>
      <c r="Q49" s="82" t="s">
        <v>3</v>
      </c>
      <c r="R49" s="156"/>
      <c r="T49" s="158"/>
      <c r="U49" s="158"/>
      <c r="V49" s="158"/>
      <c r="W49" s="158"/>
      <c r="X49" s="158"/>
    </row>
    <row r="50" spans="2:28" ht="41.25" customHeight="1">
      <c r="B50" s="84" t="s">
        <v>221</v>
      </c>
      <c r="C50" s="85"/>
      <c r="D50" s="86"/>
      <c r="E50" s="86"/>
      <c r="F50" s="86"/>
      <c r="G50" s="86"/>
      <c r="H50" s="86"/>
      <c r="I50" s="87"/>
      <c r="J50" s="224"/>
      <c r="K50" s="225"/>
      <c r="L50" s="226"/>
      <c r="M50" s="22">
        <v>816</v>
      </c>
      <c r="N50" s="315" t="s">
        <v>206</v>
      </c>
      <c r="O50" s="315"/>
      <c r="P50" s="315"/>
      <c r="Q50" s="36">
        <v>9600000</v>
      </c>
      <c r="R50" s="156"/>
      <c r="T50" s="159"/>
      <c r="U50" s="160"/>
      <c r="V50" s="160"/>
      <c r="W50" s="160"/>
      <c r="X50" s="159"/>
      <c r="Z50" s="92"/>
      <c r="AA50" s="92"/>
    </row>
    <row r="51" spans="2:28" ht="41.25" customHeight="1">
      <c r="B51" s="129" t="s">
        <v>223</v>
      </c>
      <c r="C51" s="131"/>
      <c r="D51" s="86"/>
      <c r="E51" s="86"/>
      <c r="F51" s="86"/>
      <c r="G51" s="86"/>
      <c r="H51" s="86"/>
      <c r="I51" s="87"/>
      <c r="J51" s="224"/>
      <c r="K51" s="225"/>
      <c r="L51" s="226"/>
      <c r="M51" s="22">
        <v>2298</v>
      </c>
      <c r="N51" s="315" t="s">
        <v>233</v>
      </c>
      <c r="O51" s="315"/>
      <c r="P51" s="315"/>
      <c r="Q51" s="36">
        <v>4750000</v>
      </c>
      <c r="R51" s="156"/>
      <c r="T51" s="161"/>
      <c r="U51" s="162"/>
      <c r="V51" s="162"/>
      <c r="W51" s="162"/>
      <c r="X51" s="163"/>
      <c r="Z51" s="95"/>
      <c r="AA51" s="96"/>
      <c r="AB51" s="97"/>
    </row>
    <row r="52" spans="2:28" ht="41.25" customHeight="1">
      <c r="B52" s="135"/>
      <c r="C52" s="137"/>
      <c r="D52" s="71"/>
      <c r="E52" s="71"/>
      <c r="F52" s="71"/>
      <c r="G52" s="71"/>
      <c r="H52" s="71"/>
      <c r="I52" s="72"/>
      <c r="J52" s="224"/>
      <c r="K52" s="225"/>
      <c r="L52" s="226"/>
      <c r="M52" s="22">
        <v>2298</v>
      </c>
      <c r="N52" s="315" t="s">
        <v>233</v>
      </c>
      <c r="O52" s="315"/>
      <c r="P52" s="315"/>
      <c r="Q52" s="36">
        <v>4750000</v>
      </c>
      <c r="R52" s="156"/>
      <c r="T52" s="161"/>
      <c r="U52" s="162"/>
      <c r="V52" s="162"/>
      <c r="W52" s="162"/>
      <c r="X52" s="163"/>
      <c r="Z52" s="95"/>
      <c r="AA52" s="96"/>
      <c r="AB52" s="97"/>
    </row>
    <row r="53" spans="2:28" ht="69" customHeight="1">
      <c r="B53" s="98" t="s">
        <v>256</v>
      </c>
      <c r="C53" s="99"/>
      <c r="D53" s="267"/>
      <c r="E53" s="267"/>
      <c r="F53" s="267"/>
      <c r="G53" s="267"/>
      <c r="H53" s="267"/>
      <c r="I53" s="303"/>
      <c r="J53" s="224"/>
      <c r="K53" s="225"/>
      <c r="L53" s="226"/>
      <c r="M53" s="22">
        <v>3055</v>
      </c>
      <c r="N53" s="297" t="s">
        <v>234</v>
      </c>
      <c r="O53" s="298"/>
      <c r="P53" s="299"/>
      <c r="Q53" s="36">
        <v>91000000</v>
      </c>
      <c r="R53" s="156"/>
      <c r="T53" s="161"/>
      <c r="U53" s="165"/>
      <c r="V53" s="165"/>
      <c r="W53" s="165"/>
      <c r="X53" s="163"/>
      <c r="Z53" s="95"/>
      <c r="AA53" s="96"/>
      <c r="AB53" s="97"/>
    </row>
    <row r="54" spans="2:28" ht="41.25" customHeight="1">
      <c r="B54" s="265"/>
      <c r="C54" s="266"/>
      <c r="D54" s="267"/>
      <c r="E54" s="267"/>
      <c r="F54" s="267"/>
      <c r="G54" s="267"/>
      <c r="H54" s="267"/>
      <c r="I54" s="303"/>
      <c r="J54" s="224"/>
      <c r="K54" s="225"/>
      <c r="L54" s="226"/>
      <c r="M54" s="22" t="s">
        <v>235</v>
      </c>
      <c r="N54" s="297" t="s">
        <v>158</v>
      </c>
      <c r="O54" s="298"/>
      <c r="P54" s="299"/>
      <c r="Q54" s="36">
        <f>9166667+3500000+680000+3600000+3600000+5250000+3600000+3600000+2640000</f>
        <v>35636667</v>
      </c>
      <c r="R54" s="314"/>
      <c r="T54" s="161"/>
      <c r="U54" s="165"/>
      <c r="V54" s="165"/>
      <c r="W54" s="165"/>
      <c r="X54" s="163"/>
      <c r="Z54" s="95"/>
      <c r="AA54" s="96"/>
      <c r="AB54" s="97"/>
    </row>
    <row r="55" spans="2:28" ht="41.25" customHeight="1">
      <c r="B55" s="265"/>
      <c r="C55" s="266"/>
      <c r="D55" s="267"/>
      <c r="E55" s="267"/>
      <c r="F55" s="267"/>
      <c r="G55" s="267"/>
      <c r="H55" s="267"/>
      <c r="I55" s="303"/>
      <c r="J55" s="224"/>
      <c r="K55" s="225"/>
      <c r="L55" s="226"/>
      <c r="M55" s="22">
        <v>3801</v>
      </c>
      <c r="N55" s="297" t="s">
        <v>224</v>
      </c>
      <c r="O55" s="298"/>
      <c r="P55" s="299"/>
      <c r="Q55" s="36"/>
      <c r="R55" s="314"/>
      <c r="T55" s="161"/>
      <c r="U55" s="165"/>
      <c r="V55" s="165"/>
      <c r="W55" s="165"/>
      <c r="X55" s="163"/>
      <c r="Z55" s="95"/>
      <c r="AA55" s="96"/>
      <c r="AB55" s="97"/>
    </row>
    <row r="56" spans="2:28" ht="41.25" customHeight="1">
      <c r="B56" s="265"/>
      <c r="C56" s="266"/>
      <c r="D56" s="267"/>
      <c r="E56" s="267"/>
      <c r="F56" s="267"/>
      <c r="G56" s="267"/>
      <c r="H56" s="267"/>
      <c r="I56" s="303"/>
      <c r="J56" s="224"/>
      <c r="K56" s="225"/>
      <c r="L56" s="226"/>
      <c r="M56" s="22">
        <v>3834</v>
      </c>
      <c r="N56" s="297" t="s">
        <v>236</v>
      </c>
      <c r="O56" s="298"/>
      <c r="P56" s="299"/>
      <c r="Q56" s="36">
        <v>3066666</v>
      </c>
      <c r="R56" s="314"/>
      <c r="T56" s="161"/>
      <c r="U56" s="165"/>
      <c r="V56" s="165"/>
      <c r="W56" s="165"/>
      <c r="X56" s="163"/>
      <c r="Z56" s="95"/>
      <c r="AA56" s="96"/>
      <c r="AB56" s="97"/>
    </row>
    <row r="57" spans="2:28" ht="41.25" customHeight="1">
      <c r="B57" s="265"/>
      <c r="C57" s="266"/>
      <c r="D57" s="267"/>
      <c r="E57" s="267"/>
      <c r="F57" s="267"/>
      <c r="G57" s="267"/>
      <c r="H57" s="267"/>
      <c r="I57" s="303"/>
      <c r="J57" s="224"/>
      <c r="K57" s="225"/>
      <c r="L57" s="226"/>
      <c r="M57" s="22">
        <v>2826</v>
      </c>
      <c r="N57" s="297" t="s">
        <v>213</v>
      </c>
      <c r="O57" s="298"/>
      <c r="P57" s="299"/>
      <c r="Q57" s="36">
        <v>8680000</v>
      </c>
      <c r="R57" s="156"/>
      <c r="T57" s="161"/>
      <c r="U57" s="165"/>
      <c r="V57" s="165"/>
      <c r="W57" s="165"/>
      <c r="X57" s="163"/>
      <c r="Z57" s="95"/>
      <c r="AA57" s="96"/>
      <c r="AB57" s="97"/>
    </row>
    <row r="58" spans="2:28" ht="41.25" customHeight="1">
      <c r="B58" s="100" t="s">
        <v>226</v>
      </c>
      <c r="C58" s="101"/>
      <c r="D58" s="102"/>
      <c r="E58" s="102"/>
      <c r="F58" s="102"/>
      <c r="G58" s="102"/>
      <c r="H58" s="102"/>
      <c r="I58" s="103"/>
      <c r="J58" s="135"/>
      <c r="K58" s="136"/>
      <c r="L58" s="137"/>
      <c r="M58" s="22" t="s">
        <v>237</v>
      </c>
      <c r="N58" s="297" t="s">
        <v>209</v>
      </c>
      <c r="O58" s="298"/>
      <c r="P58" s="299"/>
      <c r="Q58" s="36">
        <f>2100000+1500000</f>
        <v>3600000</v>
      </c>
      <c r="R58" s="156"/>
      <c r="T58" s="164"/>
      <c r="U58" s="162"/>
      <c r="V58" s="162"/>
      <c r="W58" s="165"/>
      <c r="X58" s="163"/>
      <c r="Y58" s="111"/>
      <c r="Z58" s="95"/>
      <c r="AA58" s="96"/>
      <c r="AB58" s="97"/>
    </row>
    <row r="59" spans="2:28" ht="28.5" customHeight="1">
      <c r="B59" s="166" t="s">
        <v>19</v>
      </c>
      <c r="C59" s="141" t="s">
        <v>25</v>
      </c>
      <c r="D59" s="132" t="s">
        <v>282</v>
      </c>
      <c r="E59" s="132" t="s">
        <v>4</v>
      </c>
      <c r="F59" s="132" t="s">
        <v>27</v>
      </c>
      <c r="G59" s="167" t="s">
        <v>283</v>
      </c>
      <c r="H59" s="132" t="s">
        <v>86</v>
      </c>
      <c r="I59" s="168" t="s">
        <v>87</v>
      </c>
      <c r="J59" s="169"/>
      <c r="K59" s="169"/>
      <c r="L59" s="170"/>
      <c r="M59" s="132" t="s">
        <v>5</v>
      </c>
      <c r="N59" s="132"/>
      <c r="O59" s="171" t="s">
        <v>6</v>
      </c>
      <c r="P59" s="171"/>
      <c r="Q59" s="171"/>
      <c r="T59" s="172"/>
      <c r="U59" s="173"/>
      <c r="V59" s="173"/>
      <c r="X59" s="163"/>
      <c r="Z59" s="95"/>
      <c r="AA59" s="96"/>
      <c r="AB59" s="97"/>
    </row>
    <row r="60" spans="2:28" ht="33.75" customHeight="1">
      <c r="B60" s="174"/>
      <c r="C60" s="141"/>
      <c r="D60" s="132"/>
      <c r="E60" s="132"/>
      <c r="F60" s="132"/>
      <c r="G60" s="132"/>
      <c r="H60" s="132"/>
      <c r="I60" s="175"/>
      <c r="J60" s="176"/>
      <c r="K60" s="176"/>
      <c r="L60" s="177"/>
      <c r="M60" s="132"/>
      <c r="N60" s="132"/>
      <c r="O60" s="132" t="s">
        <v>7</v>
      </c>
      <c r="P60" s="132" t="s">
        <v>8</v>
      </c>
      <c r="Q60" s="141" t="s">
        <v>9</v>
      </c>
      <c r="T60" s="111"/>
      <c r="U60" s="173"/>
      <c r="V60" s="173"/>
      <c r="X60" s="96"/>
      <c r="Z60" s="95"/>
      <c r="AA60" s="96"/>
      <c r="AB60" s="97"/>
    </row>
    <row r="61" spans="2:28" ht="39.75" customHeight="1">
      <c r="B61" s="178"/>
      <c r="C61" s="141"/>
      <c r="D61" s="132"/>
      <c r="E61" s="132"/>
      <c r="F61" s="132"/>
      <c r="G61" s="132"/>
      <c r="H61" s="132"/>
      <c r="I61" s="179" t="s">
        <v>10</v>
      </c>
      <c r="J61" s="179" t="s">
        <v>11</v>
      </c>
      <c r="K61" s="179" t="s">
        <v>12</v>
      </c>
      <c r="L61" s="180" t="s">
        <v>13</v>
      </c>
      <c r="M61" s="114" t="s">
        <v>14</v>
      </c>
      <c r="N61" s="181" t="s">
        <v>15</v>
      </c>
      <c r="O61" s="132"/>
      <c r="P61" s="132"/>
      <c r="Q61" s="141"/>
      <c r="T61" s="111"/>
      <c r="U61" s="173"/>
      <c r="V61" s="173"/>
      <c r="X61" s="96"/>
      <c r="Z61" s="95"/>
      <c r="AA61" s="96"/>
      <c r="AB61" s="97"/>
    </row>
    <row r="62" spans="2:28" ht="33" customHeight="1">
      <c r="B62" s="112" t="s">
        <v>305</v>
      </c>
      <c r="C62" s="113" t="s">
        <v>238</v>
      </c>
      <c r="D62" s="114" t="s">
        <v>88</v>
      </c>
      <c r="E62" s="182" t="s">
        <v>57</v>
      </c>
      <c r="F62" s="1">
        <v>4</v>
      </c>
      <c r="G62" s="114" t="s">
        <v>88</v>
      </c>
      <c r="H62" s="240">
        <v>72000000</v>
      </c>
      <c r="I62" s="240">
        <f>+H62</f>
        <v>72000000</v>
      </c>
      <c r="J62" s="115"/>
      <c r="K62" s="186"/>
      <c r="L62" s="115"/>
      <c r="M62" s="116">
        <v>45292</v>
      </c>
      <c r="N62" s="116">
        <v>45657</v>
      </c>
      <c r="O62" s="187">
        <f>+F63/F62</f>
        <v>1</v>
      </c>
      <c r="P62" s="187">
        <f>+H63/H62</f>
        <v>0.90740740277777776</v>
      </c>
      <c r="Q62" s="117">
        <f>+(O62*O62)/P62</f>
        <v>1.102040821949188</v>
      </c>
      <c r="T62" s="111"/>
      <c r="U62" s="173"/>
      <c r="V62" s="173"/>
      <c r="X62" s="188"/>
      <c r="Z62" s="95"/>
      <c r="AA62" s="96"/>
      <c r="AB62" s="97"/>
    </row>
    <row r="63" spans="2:28" ht="37.5" customHeight="1">
      <c r="B63" s="118"/>
      <c r="C63" s="113"/>
      <c r="D63" s="114" t="s">
        <v>17</v>
      </c>
      <c r="E63" s="40"/>
      <c r="F63" s="1">
        <v>4</v>
      </c>
      <c r="G63" s="114" t="s">
        <v>89</v>
      </c>
      <c r="H63" s="240">
        <f>+Q54+Q57+Q58+Q51+Q50+Q55+Q56</f>
        <v>65333333</v>
      </c>
      <c r="I63" s="240">
        <f t="shared" ref="I63:I69" si="1">+H63</f>
        <v>65333333</v>
      </c>
      <c r="J63" s="115"/>
      <c r="K63" s="186"/>
      <c r="L63" s="115"/>
      <c r="M63" s="116">
        <v>45292</v>
      </c>
      <c r="N63" s="116">
        <v>45657</v>
      </c>
      <c r="O63" s="187"/>
      <c r="P63" s="187"/>
      <c r="Q63" s="117"/>
      <c r="T63" s="111"/>
      <c r="U63" s="189"/>
      <c r="V63" s="189"/>
      <c r="X63" s="188"/>
      <c r="Z63" s="95"/>
      <c r="AA63" s="96"/>
      <c r="AB63" s="97"/>
    </row>
    <row r="64" spans="2:28" ht="27" customHeight="1">
      <c r="B64" s="118"/>
      <c r="C64" s="113" t="s">
        <v>239</v>
      </c>
      <c r="D64" s="114" t="s">
        <v>16</v>
      </c>
      <c r="E64" s="182" t="s">
        <v>240</v>
      </c>
      <c r="F64" s="1">
        <v>1</v>
      </c>
      <c r="G64" s="114" t="s">
        <v>16</v>
      </c>
      <c r="H64" s="240">
        <v>100000000</v>
      </c>
      <c r="I64" s="240">
        <f t="shared" si="1"/>
        <v>100000000</v>
      </c>
      <c r="J64" s="115"/>
      <c r="K64" s="186"/>
      <c r="L64" s="115"/>
      <c r="M64" s="116">
        <v>45292</v>
      </c>
      <c r="N64" s="116">
        <v>45657</v>
      </c>
      <c r="O64" s="187">
        <f>+F65/F64</f>
        <v>1</v>
      </c>
      <c r="P64" s="187">
        <f>+H65/H64</f>
        <v>0.91</v>
      </c>
      <c r="Q64" s="117">
        <f>+(O64*O64)/P64</f>
        <v>1.0989010989010988</v>
      </c>
      <c r="X64" s="121"/>
      <c r="Z64" s="95"/>
      <c r="AA64" s="96"/>
      <c r="AB64" s="97"/>
    </row>
    <row r="65" spans="2:28" ht="27" customHeight="1">
      <c r="B65" s="118"/>
      <c r="C65" s="122"/>
      <c r="D65" s="114" t="s">
        <v>17</v>
      </c>
      <c r="E65" s="191"/>
      <c r="F65" s="1">
        <v>1</v>
      </c>
      <c r="G65" s="114" t="s">
        <v>89</v>
      </c>
      <c r="H65" s="240">
        <f>+Q53</f>
        <v>91000000</v>
      </c>
      <c r="I65" s="240">
        <f t="shared" si="1"/>
        <v>91000000</v>
      </c>
      <c r="J65" s="115"/>
      <c r="K65" s="186"/>
      <c r="L65" s="115"/>
      <c r="M65" s="116">
        <v>45292</v>
      </c>
      <c r="N65" s="116">
        <v>45657</v>
      </c>
      <c r="O65" s="187"/>
      <c r="P65" s="187"/>
      <c r="Q65" s="117"/>
      <c r="X65" s="121"/>
      <c r="Z65" s="95"/>
      <c r="AA65" s="96"/>
      <c r="AB65" s="97"/>
    </row>
    <row r="66" spans="2:28" ht="21" customHeight="1">
      <c r="B66" s="118"/>
      <c r="C66" s="122" t="s">
        <v>241</v>
      </c>
      <c r="D66" s="114" t="s">
        <v>16</v>
      </c>
      <c r="E66" s="182" t="s">
        <v>242</v>
      </c>
      <c r="F66" s="1">
        <v>8</v>
      </c>
      <c r="G66" s="114" t="s">
        <v>16</v>
      </c>
      <c r="H66" s="240">
        <v>4750000</v>
      </c>
      <c r="I66" s="240">
        <f t="shared" si="1"/>
        <v>4750000</v>
      </c>
      <c r="J66" s="115"/>
      <c r="K66" s="186"/>
      <c r="L66" s="115"/>
      <c r="M66" s="116">
        <v>45292</v>
      </c>
      <c r="N66" s="116">
        <v>45657</v>
      </c>
      <c r="O66" s="187">
        <f>+F67/F66</f>
        <v>1</v>
      </c>
      <c r="P66" s="187">
        <f>+H67/H66</f>
        <v>1</v>
      </c>
      <c r="Q66" s="117">
        <f>+(O66*O66)/P66</f>
        <v>1</v>
      </c>
      <c r="X66" s="121"/>
    </row>
    <row r="67" spans="2:28" ht="19.5" customHeight="1">
      <c r="B67" s="125"/>
      <c r="C67" s="122"/>
      <c r="D67" s="114" t="s">
        <v>17</v>
      </c>
      <c r="E67" s="191"/>
      <c r="F67" s="1">
        <v>8</v>
      </c>
      <c r="G67" s="114" t="s">
        <v>89</v>
      </c>
      <c r="H67" s="240">
        <f>+Q52</f>
        <v>4750000</v>
      </c>
      <c r="I67" s="240">
        <f t="shared" si="1"/>
        <v>4750000</v>
      </c>
      <c r="J67" s="115"/>
      <c r="K67" s="186"/>
      <c r="L67" s="115"/>
      <c r="M67" s="116">
        <v>45292</v>
      </c>
      <c r="N67" s="116">
        <v>45657</v>
      </c>
      <c r="O67" s="187"/>
      <c r="P67" s="187"/>
      <c r="Q67" s="117"/>
      <c r="AB67" s="97"/>
    </row>
    <row r="68" spans="2:28" ht="15">
      <c r="B68" s="49"/>
      <c r="C68" s="204" t="s">
        <v>90</v>
      </c>
      <c r="D68" s="114" t="s">
        <v>16</v>
      </c>
      <c r="E68" s="182"/>
      <c r="F68" s="199"/>
      <c r="G68" s="114" t="s">
        <v>16</v>
      </c>
      <c r="H68" s="279">
        <f>+H62+H64+H66</f>
        <v>176750000</v>
      </c>
      <c r="I68" s="240">
        <f t="shared" si="1"/>
        <v>176750000</v>
      </c>
      <c r="J68" s="115"/>
      <c r="K68" s="115"/>
      <c r="L68" s="115"/>
      <c r="M68" s="116">
        <v>45292</v>
      </c>
      <c r="N68" s="116">
        <v>45657</v>
      </c>
      <c r="O68" s="187" t="e">
        <f>+F69/F68</f>
        <v>#DIV/0!</v>
      </c>
      <c r="P68" s="187">
        <f>+H69/H68</f>
        <v>0.91136256294200846</v>
      </c>
      <c r="Q68" s="117" t="e">
        <f>+(O68*O68)/P68</f>
        <v>#DIV/0!</v>
      </c>
    </row>
    <row r="69" spans="2:28" ht="15">
      <c r="B69" s="49"/>
      <c r="C69" s="204"/>
      <c r="D69" s="114" t="s">
        <v>17</v>
      </c>
      <c r="E69" s="191"/>
      <c r="F69" s="199"/>
      <c r="G69" s="114" t="s">
        <v>89</v>
      </c>
      <c r="H69" s="240">
        <f>+H63+H65+H67</f>
        <v>161083333</v>
      </c>
      <c r="I69" s="240">
        <f t="shared" si="1"/>
        <v>161083333</v>
      </c>
      <c r="J69" s="115"/>
      <c r="K69" s="206"/>
      <c r="L69" s="115"/>
      <c r="M69" s="116">
        <v>45292</v>
      </c>
      <c r="N69" s="116">
        <v>45657</v>
      </c>
      <c r="O69" s="187"/>
      <c r="P69" s="187"/>
      <c r="Q69" s="117"/>
    </row>
    <row r="70" spans="2:28">
      <c r="D70" s="126"/>
      <c r="H70" s="317"/>
      <c r="I70" s="128"/>
      <c r="J70" s="95"/>
      <c r="K70" s="95"/>
      <c r="L70" s="95"/>
      <c r="M70" s="207"/>
      <c r="N70" s="207"/>
      <c r="O70" s="128"/>
      <c r="P70" s="208"/>
      <c r="Q70" s="209"/>
      <c r="R70" s="208"/>
    </row>
    <row r="71" spans="2:28" ht="15">
      <c r="B71" s="210" t="s">
        <v>91</v>
      </c>
      <c r="C71" s="210"/>
      <c r="D71" s="211" t="s">
        <v>18</v>
      </c>
      <c r="E71" s="211"/>
      <c r="F71" s="211"/>
      <c r="G71" s="211"/>
      <c r="H71" s="211"/>
      <c r="I71" s="211"/>
      <c r="J71" s="212" t="s">
        <v>92</v>
      </c>
      <c r="K71" s="211" t="s">
        <v>93</v>
      </c>
      <c r="L71" s="211"/>
      <c r="M71" s="213" t="s">
        <v>94</v>
      </c>
      <c r="N71" s="214"/>
      <c r="O71" s="214"/>
      <c r="P71" s="214"/>
      <c r="Q71" s="214"/>
    </row>
    <row r="72" spans="2:28" ht="26.25" customHeight="1">
      <c r="B72" s="129" t="s">
        <v>243</v>
      </c>
      <c r="C72" s="131"/>
      <c r="D72" s="129" t="s">
        <v>306</v>
      </c>
      <c r="E72" s="130"/>
      <c r="F72" s="130"/>
      <c r="G72" s="130"/>
      <c r="H72" s="130"/>
      <c r="I72" s="131"/>
      <c r="J72" s="132"/>
      <c r="K72" s="133" t="s">
        <v>16</v>
      </c>
      <c r="L72" s="245"/>
      <c r="M72" s="134" t="s">
        <v>96</v>
      </c>
      <c r="N72" s="134"/>
      <c r="O72" s="134"/>
      <c r="P72" s="134"/>
      <c r="Q72" s="134"/>
    </row>
    <row r="73" spans="2:28" ht="18" customHeight="1">
      <c r="B73" s="135"/>
      <c r="C73" s="137"/>
      <c r="D73" s="135"/>
      <c r="E73" s="136"/>
      <c r="F73" s="136"/>
      <c r="G73" s="136"/>
      <c r="H73" s="136"/>
      <c r="I73" s="137"/>
      <c r="J73" s="132"/>
      <c r="K73" s="133" t="s">
        <v>17</v>
      </c>
      <c r="L73" s="216"/>
      <c r="M73" s="134"/>
      <c r="N73" s="134"/>
      <c r="O73" s="134"/>
      <c r="P73" s="134"/>
      <c r="Q73" s="134"/>
    </row>
    <row r="74" spans="2:28" ht="18.75" customHeight="1">
      <c r="B74" s="138"/>
      <c r="C74" s="140"/>
      <c r="D74" s="138" t="s">
        <v>97</v>
      </c>
      <c r="E74" s="139"/>
      <c r="F74" s="139"/>
      <c r="G74" s="139"/>
      <c r="H74" s="139"/>
      <c r="I74" s="140"/>
      <c r="J74" s="141"/>
      <c r="K74" s="133" t="s">
        <v>16</v>
      </c>
      <c r="L74" s="217"/>
      <c r="M74" s="142" t="s">
        <v>172</v>
      </c>
      <c r="N74" s="143"/>
      <c r="O74" s="143"/>
      <c r="P74" s="143"/>
      <c r="Q74" s="144"/>
    </row>
    <row r="75" spans="2:28" ht="14.25" customHeight="1">
      <c r="B75" s="145"/>
      <c r="C75" s="147"/>
      <c r="D75" s="145"/>
      <c r="E75" s="146"/>
      <c r="F75" s="146"/>
      <c r="G75" s="146"/>
      <c r="H75" s="146"/>
      <c r="I75" s="147"/>
      <c r="J75" s="141"/>
      <c r="K75" s="133" t="s">
        <v>17</v>
      </c>
      <c r="L75" s="216"/>
      <c r="M75" s="148"/>
      <c r="N75" s="149"/>
      <c r="O75" s="149"/>
      <c r="P75" s="149"/>
      <c r="Q75" s="150"/>
    </row>
    <row r="76" spans="2:28" ht="15">
      <c r="B76" s="138"/>
      <c r="C76" s="140"/>
      <c r="D76" s="138" t="s">
        <v>97</v>
      </c>
      <c r="E76" s="139"/>
      <c r="F76" s="139"/>
      <c r="G76" s="139"/>
      <c r="H76" s="139"/>
      <c r="I76" s="140"/>
      <c r="J76" s="141"/>
      <c r="K76" s="133" t="s">
        <v>16</v>
      </c>
      <c r="L76" s="216"/>
      <c r="M76" s="148"/>
      <c r="N76" s="149"/>
      <c r="O76" s="149"/>
      <c r="P76" s="149"/>
      <c r="Q76" s="150"/>
    </row>
    <row r="77" spans="2:28" ht="15">
      <c r="B77" s="145"/>
      <c r="C77" s="147"/>
      <c r="D77" s="145"/>
      <c r="E77" s="146"/>
      <c r="F77" s="146"/>
      <c r="G77" s="146"/>
      <c r="H77" s="146"/>
      <c r="I77" s="147"/>
      <c r="J77" s="141"/>
      <c r="K77" s="133" t="s">
        <v>17</v>
      </c>
      <c r="L77" s="216"/>
      <c r="M77" s="148"/>
      <c r="N77" s="149"/>
      <c r="O77" s="149"/>
      <c r="P77" s="149"/>
      <c r="Q77" s="150"/>
    </row>
    <row r="78" spans="2:28" ht="15" customHeight="1">
      <c r="B78" s="129" t="s">
        <v>302</v>
      </c>
      <c r="C78" s="130"/>
      <c r="D78" s="130"/>
      <c r="E78" s="130"/>
      <c r="F78" s="130"/>
      <c r="G78" s="130"/>
      <c r="H78" s="130"/>
      <c r="I78" s="130"/>
      <c r="J78" s="130"/>
      <c r="K78" s="130"/>
      <c r="L78" s="131"/>
      <c r="M78" s="148"/>
      <c r="N78" s="149"/>
      <c r="O78" s="149"/>
      <c r="P78" s="149"/>
      <c r="Q78" s="150"/>
    </row>
    <row r="79" spans="2:28" ht="374.25" customHeight="1">
      <c r="B79" s="135"/>
      <c r="C79" s="136"/>
      <c r="D79" s="136"/>
      <c r="E79" s="136"/>
      <c r="F79" s="136"/>
      <c r="G79" s="136"/>
      <c r="H79" s="136"/>
      <c r="I79" s="136"/>
      <c r="J79" s="136"/>
      <c r="K79" s="136"/>
      <c r="L79" s="137"/>
      <c r="M79" s="151"/>
      <c r="N79" s="152"/>
      <c r="O79" s="152"/>
      <c r="P79" s="152"/>
      <c r="Q79" s="153"/>
    </row>
    <row r="81" spans="2:28" ht="37.5" customHeight="1">
      <c r="B81" s="49"/>
      <c r="C81" s="49"/>
      <c r="D81" s="50" t="s">
        <v>274</v>
      </c>
      <c r="E81" s="51"/>
      <c r="F81" s="51"/>
      <c r="G81" s="51"/>
      <c r="H81" s="51"/>
      <c r="I81" s="51"/>
      <c r="J81" s="51"/>
      <c r="K81" s="51"/>
      <c r="L81" s="51"/>
      <c r="M81" s="52"/>
      <c r="N81" s="53" t="s">
        <v>275</v>
      </c>
      <c r="O81" s="53"/>
      <c r="P81" s="54"/>
      <c r="Q81" s="55"/>
      <c r="R81" s="155"/>
    </row>
    <row r="82" spans="2:28" ht="37.5" customHeight="1">
      <c r="B82" s="49"/>
      <c r="C82" s="49"/>
      <c r="D82" s="56"/>
      <c r="E82" s="57"/>
      <c r="F82" s="57"/>
      <c r="G82" s="57"/>
      <c r="H82" s="57"/>
      <c r="I82" s="57"/>
      <c r="J82" s="57"/>
      <c r="K82" s="57"/>
      <c r="L82" s="57"/>
      <c r="M82" s="58"/>
      <c r="N82" s="53" t="s">
        <v>276</v>
      </c>
      <c r="O82" s="53"/>
      <c r="P82" s="59"/>
      <c r="Q82" s="60"/>
      <c r="R82" s="155"/>
    </row>
    <row r="83" spans="2:28" ht="33.75" customHeight="1">
      <c r="B83" s="49"/>
      <c r="C83" s="49"/>
      <c r="D83" s="50" t="s">
        <v>277</v>
      </c>
      <c r="E83" s="51"/>
      <c r="F83" s="51"/>
      <c r="G83" s="51"/>
      <c r="H83" s="51"/>
      <c r="I83" s="51"/>
      <c r="J83" s="51"/>
      <c r="K83" s="51"/>
      <c r="L83" s="51"/>
      <c r="M83" s="52"/>
      <c r="N83" s="53" t="s">
        <v>278</v>
      </c>
      <c r="O83" s="53"/>
      <c r="P83" s="59"/>
      <c r="Q83" s="60"/>
      <c r="R83" s="155"/>
    </row>
    <row r="84" spans="2:28" ht="38.25" customHeight="1">
      <c r="B84" s="49"/>
      <c r="C84" s="49"/>
      <c r="D84" s="56"/>
      <c r="E84" s="57"/>
      <c r="F84" s="57"/>
      <c r="G84" s="57"/>
      <c r="H84" s="57"/>
      <c r="I84" s="57"/>
      <c r="J84" s="57"/>
      <c r="K84" s="57"/>
      <c r="L84" s="57"/>
      <c r="M84" s="58"/>
      <c r="N84" s="53" t="s">
        <v>279</v>
      </c>
      <c r="O84" s="53"/>
      <c r="P84" s="61"/>
      <c r="Q84" s="62"/>
      <c r="R84" s="155"/>
    </row>
    <row r="85" spans="2:28" ht="23.25" customHeight="1">
      <c r="C85" s="63"/>
      <c r="D85" s="63"/>
      <c r="E85" s="63"/>
      <c r="F85" s="63"/>
      <c r="G85" s="63"/>
      <c r="H85" s="63"/>
      <c r="I85" s="63"/>
      <c r="J85" s="63"/>
      <c r="K85" s="63"/>
      <c r="L85" s="63"/>
      <c r="M85" s="63"/>
      <c r="N85" s="63"/>
      <c r="O85" s="63"/>
      <c r="P85" s="63"/>
      <c r="Q85" s="63"/>
      <c r="R85" s="155"/>
    </row>
    <row r="86" spans="2:28" ht="31.5" customHeight="1">
      <c r="B86" s="64" t="s">
        <v>73</v>
      </c>
      <c r="C86" s="64" t="s">
        <v>74</v>
      </c>
      <c r="D86" s="65" t="s">
        <v>75</v>
      </c>
      <c r="E86" s="66"/>
      <c r="F86" s="66"/>
      <c r="G86" s="66"/>
      <c r="H86" s="66"/>
      <c r="I86" s="66"/>
      <c r="J86" s="66"/>
      <c r="K86" s="66"/>
      <c r="L86" s="66"/>
      <c r="M86" s="66"/>
      <c r="N86" s="66"/>
      <c r="O86" s="66"/>
      <c r="P86" s="66"/>
      <c r="Q86" s="67"/>
      <c r="R86" s="155"/>
    </row>
    <row r="87" spans="2:28" ht="36" customHeight="1">
      <c r="B87" s="64" t="s">
        <v>76</v>
      </c>
      <c r="C87" s="64" t="s">
        <v>153</v>
      </c>
      <c r="D87" s="68" t="s">
        <v>154</v>
      </c>
      <c r="E87" s="68"/>
      <c r="F87" s="68"/>
      <c r="G87" s="68"/>
      <c r="H87" s="68"/>
      <c r="I87" s="68"/>
      <c r="J87" s="68"/>
      <c r="K87" s="68"/>
      <c r="L87" s="68"/>
      <c r="M87" s="68"/>
      <c r="N87" s="68"/>
      <c r="O87" s="68"/>
      <c r="P87" s="68"/>
      <c r="Q87" s="68"/>
    </row>
    <row r="88" spans="2:28" ht="36" customHeight="1">
      <c r="B88" s="69" t="s">
        <v>173</v>
      </c>
      <c r="C88" s="70"/>
      <c r="D88" s="71"/>
      <c r="E88" s="71"/>
      <c r="F88" s="71"/>
      <c r="G88" s="71"/>
      <c r="H88" s="71"/>
      <c r="I88" s="72"/>
      <c r="J88" s="129" t="s">
        <v>80</v>
      </c>
      <c r="K88" s="130"/>
      <c r="L88" s="131"/>
      <c r="M88" s="76" t="s">
        <v>0</v>
      </c>
      <c r="N88" s="77"/>
      <c r="O88" s="77"/>
      <c r="P88" s="77"/>
      <c r="Q88" s="78"/>
      <c r="R88" s="156"/>
      <c r="T88" s="157"/>
      <c r="U88" s="157"/>
      <c r="V88" s="157"/>
      <c r="W88" s="157"/>
      <c r="X88" s="157"/>
    </row>
    <row r="89" spans="2:28" ht="36" customHeight="1">
      <c r="B89" s="69" t="s">
        <v>174</v>
      </c>
      <c r="C89" s="70"/>
      <c r="D89" s="71"/>
      <c r="E89" s="71"/>
      <c r="F89" s="71"/>
      <c r="G89" s="71"/>
      <c r="H89" s="71"/>
      <c r="I89" s="72"/>
      <c r="J89" s="224"/>
      <c r="K89" s="225"/>
      <c r="L89" s="226"/>
      <c r="M89" s="82" t="s">
        <v>1</v>
      </c>
      <c r="N89" s="83" t="s">
        <v>2</v>
      </c>
      <c r="O89" s="83"/>
      <c r="P89" s="83"/>
      <c r="Q89" s="82" t="s">
        <v>3</v>
      </c>
      <c r="R89" s="156"/>
      <c r="W89" s="158"/>
      <c r="X89" s="158"/>
    </row>
    <row r="90" spans="2:28" ht="35.25" customHeight="1">
      <c r="B90" s="84" t="s">
        <v>221</v>
      </c>
      <c r="C90" s="85"/>
      <c r="D90" s="86"/>
      <c r="E90" s="86"/>
      <c r="F90" s="86"/>
      <c r="G90" s="86"/>
      <c r="H90" s="86"/>
      <c r="I90" s="87"/>
      <c r="J90" s="224"/>
      <c r="K90" s="225"/>
      <c r="L90" s="226"/>
      <c r="M90" s="22">
        <v>93</v>
      </c>
      <c r="N90" s="315" t="s">
        <v>244</v>
      </c>
      <c r="O90" s="315"/>
      <c r="P90" s="315"/>
      <c r="Q90" s="37">
        <v>1140480</v>
      </c>
      <c r="R90" s="156"/>
      <c r="W90" s="33">
        <v>12700000</v>
      </c>
      <c r="X90" s="159"/>
      <c r="Z90" s="92"/>
      <c r="AA90" s="92"/>
    </row>
    <row r="91" spans="2:28" ht="35.25" customHeight="1">
      <c r="B91" s="129" t="s">
        <v>223</v>
      </c>
      <c r="C91" s="131"/>
      <c r="D91" s="86"/>
      <c r="E91" s="86"/>
      <c r="F91" s="86"/>
      <c r="G91" s="86"/>
      <c r="H91" s="86"/>
      <c r="I91" s="87"/>
      <c r="J91" s="224"/>
      <c r="K91" s="225"/>
      <c r="L91" s="226"/>
      <c r="M91" s="22">
        <v>92</v>
      </c>
      <c r="N91" s="315" t="s">
        <v>245</v>
      </c>
      <c r="O91" s="315"/>
      <c r="P91" s="315"/>
      <c r="Q91" s="37">
        <v>4750000</v>
      </c>
      <c r="R91" s="156"/>
      <c r="W91" s="33">
        <v>18000000</v>
      </c>
      <c r="X91" s="163"/>
      <c r="Z91" s="95"/>
      <c r="AA91" s="96"/>
      <c r="AB91" s="97"/>
    </row>
    <row r="92" spans="2:28" ht="35.25" customHeight="1">
      <c r="B92" s="224"/>
      <c r="C92" s="226"/>
      <c r="D92" s="251"/>
      <c r="E92" s="251"/>
      <c r="F92" s="251"/>
      <c r="G92" s="251"/>
      <c r="H92" s="251"/>
      <c r="I92" s="316"/>
      <c r="J92" s="224"/>
      <c r="K92" s="225"/>
      <c r="L92" s="226"/>
      <c r="M92" s="22">
        <v>1760</v>
      </c>
      <c r="N92" s="91" t="s">
        <v>217</v>
      </c>
      <c r="O92" s="91"/>
      <c r="P92" s="91"/>
      <c r="Q92" s="37">
        <v>12700000</v>
      </c>
      <c r="R92" s="156"/>
      <c r="W92" s="38"/>
      <c r="X92" s="163"/>
      <c r="Z92" s="95"/>
      <c r="AA92" s="96"/>
      <c r="AB92" s="97"/>
    </row>
    <row r="93" spans="2:28" ht="35.25" customHeight="1">
      <c r="B93" s="135"/>
      <c r="C93" s="137"/>
      <c r="D93" s="251"/>
      <c r="E93" s="251"/>
      <c r="F93" s="251"/>
      <c r="G93" s="251"/>
      <c r="H93" s="251"/>
      <c r="I93" s="316"/>
      <c r="J93" s="224"/>
      <c r="K93" s="225"/>
      <c r="L93" s="226"/>
      <c r="M93" s="22" t="s">
        <v>246</v>
      </c>
      <c r="N93" s="91" t="s">
        <v>247</v>
      </c>
      <c r="O93" s="91"/>
      <c r="P93" s="91"/>
      <c r="Q93" s="37">
        <v>18000000</v>
      </c>
      <c r="R93" s="156"/>
      <c r="S93" s="318"/>
      <c r="T93" s="319"/>
      <c r="U93" s="319"/>
      <c r="V93" s="319"/>
      <c r="W93" s="38"/>
      <c r="X93" s="163"/>
      <c r="Z93" s="95"/>
      <c r="AA93" s="96"/>
      <c r="AB93" s="97"/>
    </row>
    <row r="94" spans="2:28" ht="35.25" customHeight="1">
      <c r="B94" s="249"/>
      <c r="C94" s="250"/>
      <c r="D94" s="251"/>
      <c r="E94" s="251"/>
      <c r="F94" s="251"/>
      <c r="G94" s="251"/>
      <c r="H94" s="251"/>
      <c r="I94" s="316"/>
      <c r="J94" s="224"/>
      <c r="K94" s="225"/>
      <c r="L94" s="226"/>
      <c r="M94" s="22">
        <v>3658</v>
      </c>
      <c r="N94" s="297" t="s">
        <v>248</v>
      </c>
      <c r="O94" s="298"/>
      <c r="P94" s="299"/>
      <c r="Q94" s="37">
        <v>3800000</v>
      </c>
      <c r="R94" s="156"/>
      <c r="S94" s="318"/>
      <c r="T94" s="319"/>
      <c r="U94" s="319"/>
      <c r="V94" s="319"/>
      <c r="W94" s="38"/>
      <c r="X94" s="163"/>
      <c r="Z94" s="95"/>
      <c r="AA94" s="96"/>
      <c r="AB94" s="97"/>
    </row>
    <row r="95" spans="2:28" ht="35.25" customHeight="1">
      <c r="B95" s="249"/>
      <c r="C95" s="250"/>
      <c r="D95" s="251"/>
      <c r="E95" s="251"/>
      <c r="F95" s="251"/>
      <c r="G95" s="251"/>
      <c r="H95" s="251"/>
      <c r="I95" s="316"/>
      <c r="J95" s="224"/>
      <c r="K95" s="225"/>
      <c r="L95" s="226"/>
      <c r="M95" s="22"/>
      <c r="N95" s="297"/>
      <c r="O95" s="298"/>
      <c r="P95" s="299"/>
      <c r="Q95" s="37"/>
      <c r="R95" s="156"/>
      <c r="S95" s="318"/>
      <c r="T95" s="319"/>
      <c r="U95" s="319"/>
      <c r="V95" s="319"/>
      <c r="W95" s="38"/>
      <c r="X95" s="163"/>
      <c r="Z95" s="95"/>
      <c r="AA95" s="96"/>
      <c r="AB95" s="97"/>
    </row>
    <row r="96" spans="2:28" ht="35.25" customHeight="1">
      <c r="B96" s="98" t="s">
        <v>256</v>
      </c>
      <c r="C96" s="99"/>
      <c r="D96" s="71"/>
      <c r="E96" s="71"/>
      <c r="F96" s="71"/>
      <c r="G96" s="71"/>
      <c r="H96" s="71"/>
      <c r="I96" s="72"/>
      <c r="J96" s="224"/>
      <c r="K96" s="225"/>
      <c r="L96" s="226"/>
      <c r="M96" s="22">
        <v>90</v>
      </c>
      <c r="N96" s="315" t="s">
        <v>249</v>
      </c>
      <c r="O96" s="315"/>
      <c r="P96" s="315"/>
      <c r="Q96" s="37">
        <v>4750000</v>
      </c>
      <c r="R96" s="156"/>
      <c r="T96" s="161"/>
      <c r="U96" s="162"/>
      <c r="V96" s="162"/>
      <c r="W96" s="162"/>
      <c r="X96" s="163"/>
      <c r="Z96" s="95"/>
      <c r="AA96" s="96"/>
      <c r="AB96" s="97"/>
    </row>
    <row r="97" spans="2:28" ht="35.25" customHeight="1">
      <c r="B97" s="265"/>
      <c r="C97" s="266"/>
      <c r="D97" s="267"/>
      <c r="E97" s="267"/>
      <c r="F97" s="267"/>
      <c r="G97" s="267"/>
      <c r="H97" s="267"/>
      <c r="I97" s="303"/>
      <c r="J97" s="224"/>
      <c r="K97" s="225"/>
      <c r="L97" s="226"/>
      <c r="M97" s="22">
        <v>2564</v>
      </c>
      <c r="N97" s="297" t="s">
        <v>250</v>
      </c>
      <c r="O97" s="298"/>
      <c r="P97" s="299"/>
      <c r="Q97" s="37">
        <v>7800000</v>
      </c>
      <c r="R97" s="156"/>
      <c r="T97" s="161"/>
      <c r="U97" s="165"/>
      <c r="V97" s="165"/>
      <c r="W97" s="165"/>
      <c r="X97" s="163"/>
      <c r="Z97" s="95"/>
      <c r="AA97" s="96"/>
      <c r="AB97" s="97"/>
    </row>
    <row r="98" spans="2:28" ht="35.25" customHeight="1">
      <c r="B98" s="100" t="s">
        <v>226</v>
      </c>
      <c r="C98" s="101"/>
      <c r="D98" s="102"/>
      <c r="E98" s="102"/>
      <c r="F98" s="102"/>
      <c r="G98" s="102"/>
      <c r="H98" s="102"/>
      <c r="I98" s="103"/>
      <c r="J98" s="135"/>
      <c r="K98" s="136"/>
      <c r="L98" s="137"/>
      <c r="M98" s="22">
        <v>2566</v>
      </c>
      <c r="N98" s="315" t="s">
        <v>251</v>
      </c>
      <c r="O98" s="315"/>
      <c r="P98" s="315"/>
      <c r="Q98" s="37">
        <v>10920000</v>
      </c>
      <c r="R98" s="156"/>
      <c r="T98" s="164"/>
      <c r="U98" s="162"/>
      <c r="V98" s="162"/>
      <c r="W98" s="165"/>
      <c r="X98" s="163"/>
      <c r="Y98" s="111"/>
      <c r="Z98" s="95"/>
      <c r="AA98" s="96"/>
      <c r="AB98" s="97"/>
    </row>
    <row r="99" spans="2:28" ht="28.5" customHeight="1">
      <c r="B99" s="166" t="s">
        <v>19</v>
      </c>
      <c r="C99" s="141" t="s">
        <v>25</v>
      </c>
      <c r="D99" s="132" t="s">
        <v>282</v>
      </c>
      <c r="E99" s="132" t="s">
        <v>4</v>
      </c>
      <c r="F99" s="132" t="s">
        <v>27</v>
      </c>
      <c r="G99" s="167" t="s">
        <v>283</v>
      </c>
      <c r="H99" s="132" t="s">
        <v>86</v>
      </c>
      <c r="I99" s="168" t="s">
        <v>87</v>
      </c>
      <c r="J99" s="169"/>
      <c r="K99" s="169"/>
      <c r="L99" s="170"/>
      <c r="M99" s="132" t="s">
        <v>5</v>
      </c>
      <c r="N99" s="132"/>
      <c r="O99" s="171" t="s">
        <v>6</v>
      </c>
      <c r="P99" s="171"/>
      <c r="Q99" s="171"/>
      <c r="T99" s="172"/>
      <c r="U99" s="173"/>
      <c r="V99" s="173"/>
      <c r="X99" s="163"/>
      <c r="Z99" s="95"/>
      <c r="AA99" s="96"/>
      <c r="AB99" s="97"/>
    </row>
    <row r="100" spans="2:28" ht="33.75" customHeight="1">
      <c r="B100" s="174"/>
      <c r="C100" s="141"/>
      <c r="D100" s="132"/>
      <c r="E100" s="132"/>
      <c r="F100" s="132"/>
      <c r="G100" s="132"/>
      <c r="H100" s="132"/>
      <c r="I100" s="175"/>
      <c r="J100" s="176"/>
      <c r="K100" s="176"/>
      <c r="L100" s="177"/>
      <c r="M100" s="132"/>
      <c r="N100" s="132"/>
      <c r="O100" s="132" t="s">
        <v>7</v>
      </c>
      <c r="P100" s="132" t="s">
        <v>8</v>
      </c>
      <c r="Q100" s="141" t="s">
        <v>9</v>
      </c>
      <c r="T100" s="111"/>
      <c r="U100" s="173"/>
      <c r="V100" s="173"/>
      <c r="X100" s="96"/>
      <c r="Z100" s="95"/>
      <c r="AA100" s="96"/>
      <c r="AB100" s="97"/>
    </row>
    <row r="101" spans="2:28" ht="39.75" customHeight="1">
      <c r="B101" s="178"/>
      <c r="C101" s="141"/>
      <c r="D101" s="132"/>
      <c r="E101" s="132"/>
      <c r="F101" s="132"/>
      <c r="G101" s="132"/>
      <c r="H101" s="132"/>
      <c r="I101" s="179" t="s">
        <v>10</v>
      </c>
      <c r="J101" s="179" t="s">
        <v>11</v>
      </c>
      <c r="K101" s="179" t="s">
        <v>12</v>
      </c>
      <c r="L101" s="180" t="s">
        <v>13</v>
      </c>
      <c r="M101" s="114" t="s">
        <v>14</v>
      </c>
      <c r="N101" s="181" t="s">
        <v>15</v>
      </c>
      <c r="O101" s="132"/>
      <c r="P101" s="132"/>
      <c r="Q101" s="141"/>
      <c r="T101" s="111"/>
      <c r="U101" s="173"/>
      <c r="V101" s="173"/>
      <c r="X101" s="96"/>
      <c r="Z101" s="95"/>
      <c r="AA101" s="96"/>
      <c r="AB101" s="97"/>
    </row>
    <row r="102" spans="2:28" ht="33" customHeight="1">
      <c r="B102" s="239" t="s">
        <v>307</v>
      </c>
      <c r="C102" s="113" t="s">
        <v>71</v>
      </c>
      <c r="D102" s="114" t="s">
        <v>88</v>
      </c>
      <c r="E102" s="182" t="s">
        <v>72</v>
      </c>
      <c r="F102" s="1">
        <v>1</v>
      </c>
      <c r="G102" s="114" t="s">
        <v>88</v>
      </c>
      <c r="H102" s="240">
        <v>62000000</v>
      </c>
      <c r="I102" s="240">
        <f>+H102</f>
        <v>62000000</v>
      </c>
      <c r="J102" s="115"/>
      <c r="K102" s="186"/>
      <c r="L102" s="115"/>
      <c r="M102" s="116">
        <v>45292</v>
      </c>
      <c r="N102" s="116">
        <v>45657</v>
      </c>
      <c r="O102" s="187">
        <f>+F103/F102</f>
        <v>1</v>
      </c>
      <c r="P102" s="187">
        <f>+H103/H102</f>
        <v>0.96871741935483868</v>
      </c>
      <c r="Q102" s="117">
        <f>+(O102*O102)/P102</f>
        <v>1.0322927822088668</v>
      </c>
      <c r="T102" s="111"/>
      <c r="U102" s="173"/>
      <c r="V102" s="173"/>
      <c r="X102" s="188"/>
      <c r="Z102" s="95"/>
      <c r="AA102" s="96"/>
      <c r="AB102" s="97"/>
    </row>
    <row r="103" spans="2:28" ht="37.5" customHeight="1">
      <c r="B103" s="239"/>
      <c r="C103" s="113"/>
      <c r="D103" s="114" t="s">
        <v>17</v>
      </c>
      <c r="E103" s="40"/>
      <c r="F103" s="1">
        <v>1</v>
      </c>
      <c r="G103" s="114" t="s">
        <v>89</v>
      </c>
      <c r="H103" s="193">
        <f>+Q91+Q96+Q97+Q98+Q90+Q92+Q93</f>
        <v>60060480</v>
      </c>
      <c r="I103" s="240">
        <f t="shared" ref="I103:I107" si="2">+H103</f>
        <v>60060480</v>
      </c>
      <c r="J103" s="115"/>
      <c r="K103" s="186"/>
      <c r="L103" s="115"/>
      <c r="M103" s="116">
        <v>45292</v>
      </c>
      <c r="N103" s="116">
        <v>45657</v>
      </c>
      <c r="O103" s="187"/>
      <c r="P103" s="187"/>
      <c r="Q103" s="117"/>
      <c r="T103" s="111"/>
      <c r="U103" s="189"/>
      <c r="V103" s="189"/>
      <c r="X103" s="188"/>
      <c r="Z103" s="95"/>
      <c r="AA103" s="96"/>
      <c r="AB103" s="97"/>
    </row>
    <row r="104" spans="2:28" ht="27" customHeight="1">
      <c r="B104" s="239"/>
      <c r="C104" s="113" t="s">
        <v>257</v>
      </c>
      <c r="D104" s="114" t="s">
        <v>16</v>
      </c>
      <c r="E104" s="182" t="s">
        <v>59</v>
      </c>
      <c r="F104" s="1">
        <v>1</v>
      </c>
      <c r="G104" s="114" t="s">
        <v>16</v>
      </c>
      <c r="H104" s="193">
        <v>6000000</v>
      </c>
      <c r="I104" s="240">
        <f t="shared" si="2"/>
        <v>6000000</v>
      </c>
      <c r="J104" s="115"/>
      <c r="K104" s="186"/>
      <c r="L104" s="115"/>
      <c r="M104" s="116">
        <v>45292</v>
      </c>
      <c r="N104" s="116">
        <v>45657</v>
      </c>
      <c r="O104" s="187">
        <f>+F105/F104</f>
        <v>0</v>
      </c>
      <c r="P104" s="187">
        <f>+H105/H104</f>
        <v>0.6333333333333333</v>
      </c>
      <c r="Q104" s="117">
        <f>+(O104*O104)/P104</f>
        <v>0</v>
      </c>
      <c r="X104" s="121"/>
      <c r="Z104" s="95"/>
      <c r="AA104" s="96"/>
      <c r="AB104" s="97"/>
    </row>
    <row r="105" spans="2:28" ht="27" customHeight="1">
      <c r="B105" s="239"/>
      <c r="C105" s="122"/>
      <c r="D105" s="114" t="s">
        <v>17</v>
      </c>
      <c r="E105" s="191"/>
      <c r="F105" s="192"/>
      <c r="G105" s="114" t="s">
        <v>89</v>
      </c>
      <c r="H105" s="193">
        <f>+Q94</f>
        <v>3800000</v>
      </c>
      <c r="I105" s="240">
        <f t="shared" si="2"/>
        <v>3800000</v>
      </c>
      <c r="J105" s="115"/>
      <c r="K105" s="186"/>
      <c r="L105" s="115"/>
      <c r="M105" s="116">
        <v>45292</v>
      </c>
      <c r="N105" s="116">
        <v>45657</v>
      </c>
      <c r="O105" s="187"/>
      <c r="P105" s="187"/>
      <c r="Q105" s="117"/>
      <c r="X105" s="121"/>
      <c r="Z105" s="95"/>
      <c r="AA105" s="96"/>
      <c r="AB105" s="97"/>
    </row>
    <row r="106" spans="2:28" ht="15">
      <c r="B106" s="49"/>
      <c r="C106" s="204" t="s">
        <v>90</v>
      </c>
      <c r="D106" s="114" t="s">
        <v>16</v>
      </c>
      <c r="E106" s="182"/>
      <c r="F106" s="199">
        <v>2</v>
      </c>
      <c r="G106" s="114" t="s">
        <v>16</v>
      </c>
      <c r="H106" s="205">
        <f>+H102+H104</f>
        <v>68000000</v>
      </c>
      <c r="I106" s="240">
        <f t="shared" si="2"/>
        <v>68000000</v>
      </c>
      <c r="J106" s="115"/>
      <c r="K106" s="115"/>
      <c r="L106" s="115"/>
      <c r="M106" s="116">
        <v>45292</v>
      </c>
      <c r="N106" s="116">
        <v>45657</v>
      </c>
      <c r="O106" s="187">
        <f>+F107/F106</f>
        <v>0</v>
      </c>
      <c r="P106" s="187">
        <f>+H107/H106</f>
        <v>0.93912470588235297</v>
      </c>
      <c r="Q106" s="117">
        <f>+(O106*O106)/P106</f>
        <v>0</v>
      </c>
    </row>
    <row r="107" spans="2:28" ht="15">
      <c r="B107" s="49"/>
      <c r="C107" s="204"/>
      <c r="D107" s="114" t="s">
        <v>17</v>
      </c>
      <c r="E107" s="191"/>
      <c r="F107" s="199"/>
      <c r="G107" s="114" t="s">
        <v>89</v>
      </c>
      <c r="H107" s="193">
        <f>+H103+H105</f>
        <v>63860480</v>
      </c>
      <c r="I107" s="240">
        <f t="shared" si="2"/>
        <v>63860480</v>
      </c>
      <c r="J107" s="115"/>
      <c r="K107" s="206"/>
      <c r="L107" s="115"/>
      <c r="M107" s="116">
        <v>45292</v>
      </c>
      <c r="N107" s="116">
        <v>45657</v>
      </c>
      <c r="O107" s="187"/>
      <c r="P107" s="187"/>
      <c r="Q107" s="117"/>
    </row>
    <row r="108" spans="2:28">
      <c r="D108" s="126"/>
      <c r="H108" s="127"/>
      <c r="I108" s="128"/>
      <c r="J108" s="95"/>
      <c r="K108" s="95"/>
      <c r="L108" s="95"/>
      <c r="M108" s="207"/>
      <c r="N108" s="207"/>
      <c r="O108" s="128"/>
      <c r="P108" s="208"/>
      <c r="Q108" s="209"/>
      <c r="R108" s="208"/>
    </row>
    <row r="109" spans="2:28" ht="15">
      <c r="B109" s="210" t="s">
        <v>91</v>
      </c>
      <c r="C109" s="210"/>
      <c r="D109" s="211" t="s">
        <v>18</v>
      </c>
      <c r="E109" s="211"/>
      <c r="F109" s="211"/>
      <c r="G109" s="211"/>
      <c r="H109" s="211"/>
      <c r="I109" s="211"/>
      <c r="J109" s="212" t="s">
        <v>92</v>
      </c>
      <c r="K109" s="211" t="s">
        <v>93</v>
      </c>
      <c r="L109" s="211"/>
      <c r="M109" s="213" t="s">
        <v>94</v>
      </c>
      <c r="N109" s="214"/>
      <c r="O109" s="214"/>
      <c r="P109" s="214"/>
      <c r="Q109" s="214"/>
    </row>
    <row r="110" spans="2:28" ht="26.25" customHeight="1">
      <c r="B110" s="129" t="s">
        <v>252</v>
      </c>
      <c r="C110" s="131"/>
      <c r="D110" s="129" t="s">
        <v>308</v>
      </c>
      <c r="E110" s="130"/>
      <c r="F110" s="130"/>
      <c r="G110" s="130"/>
      <c r="H110" s="130"/>
      <c r="I110" s="131"/>
      <c r="J110" s="132"/>
      <c r="K110" s="133" t="s">
        <v>16</v>
      </c>
      <c r="L110" s="245"/>
      <c r="M110" s="134" t="s">
        <v>96</v>
      </c>
      <c r="N110" s="134"/>
      <c r="O110" s="134"/>
      <c r="P110" s="134"/>
      <c r="Q110" s="134"/>
    </row>
    <row r="111" spans="2:28" ht="18" customHeight="1">
      <c r="B111" s="135"/>
      <c r="C111" s="137"/>
      <c r="D111" s="135"/>
      <c r="E111" s="136"/>
      <c r="F111" s="136"/>
      <c r="G111" s="136"/>
      <c r="H111" s="136"/>
      <c r="I111" s="137"/>
      <c r="J111" s="132"/>
      <c r="K111" s="133" t="s">
        <v>17</v>
      </c>
      <c r="L111" s="216"/>
      <c r="M111" s="134"/>
      <c r="N111" s="134"/>
      <c r="O111" s="134"/>
      <c r="P111" s="134"/>
      <c r="Q111" s="134"/>
    </row>
    <row r="112" spans="2:28" ht="18.75" customHeight="1">
      <c r="B112" s="138"/>
      <c r="C112" s="140"/>
      <c r="D112" s="138" t="s">
        <v>97</v>
      </c>
      <c r="E112" s="139"/>
      <c r="F112" s="139"/>
      <c r="G112" s="139"/>
      <c r="H112" s="139"/>
      <c r="I112" s="140"/>
      <c r="J112" s="141"/>
      <c r="K112" s="133" t="s">
        <v>16</v>
      </c>
      <c r="L112" s="217"/>
      <c r="M112" s="142" t="s">
        <v>172</v>
      </c>
      <c r="N112" s="143"/>
      <c r="O112" s="143"/>
      <c r="P112" s="143"/>
      <c r="Q112" s="144"/>
    </row>
    <row r="113" spans="2:17" ht="14.25" customHeight="1">
      <c r="B113" s="145"/>
      <c r="C113" s="147"/>
      <c r="D113" s="145"/>
      <c r="E113" s="146"/>
      <c r="F113" s="146"/>
      <c r="G113" s="146"/>
      <c r="H113" s="146"/>
      <c r="I113" s="147"/>
      <c r="J113" s="141"/>
      <c r="K113" s="133" t="s">
        <v>17</v>
      </c>
      <c r="L113" s="216"/>
      <c r="M113" s="148"/>
      <c r="N113" s="149"/>
      <c r="O113" s="149"/>
      <c r="P113" s="149"/>
      <c r="Q113" s="150"/>
    </row>
    <row r="114" spans="2:17" ht="15">
      <c r="B114" s="138"/>
      <c r="C114" s="140"/>
      <c r="D114" s="138" t="s">
        <v>97</v>
      </c>
      <c r="E114" s="139"/>
      <c r="F114" s="139"/>
      <c r="G114" s="139"/>
      <c r="H114" s="139"/>
      <c r="I114" s="140"/>
      <c r="J114" s="141"/>
      <c r="K114" s="133" t="s">
        <v>16</v>
      </c>
      <c r="L114" s="216"/>
      <c r="M114" s="148"/>
      <c r="N114" s="149"/>
      <c r="O114" s="149"/>
      <c r="P114" s="149"/>
      <c r="Q114" s="150"/>
    </row>
    <row r="115" spans="2:17" ht="15">
      <c r="B115" s="145"/>
      <c r="C115" s="147"/>
      <c r="D115" s="145"/>
      <c r="E115" s="146"/>
      <c r="F115" s="146"/>
      <c r="G115" s="146"/>
      <c r="H115" s="146"/>
      <c r="I115" s="147"/>
      <c r="J115" s="141"/>
      <c r="K115" s="133" t="s">
        <v>17</v>
      </c>
      <c r="L115" s="216"/>
      <c r="M115" s="148"/>
      <c r="N115" s="149"/>
      <c r="O115" s="149"/>
      <c r="P115" s="149"/>
      <c r="Q115" s="150"/>
    </row>
    <row r="116" spans="2:17" ht="15" customHeight="1">
      <c r="B116" s="129" t="s">
        <v>309</v>
      </c>
      <c r="C116" s="130"/>
      <c r="D116" s="130"/>
      <c r="E116" s="130"/>
      <c r="F116" s="130"/>
      <c r="G116" s="130"/>
      <c r="H116" s="130"/>
      <c r="I116" s="130"/>
      <c r="J116" s="130"/>
      <c r="K116" s="130"/>
      <c r="L116" s="131"/>
      <c r="M116" s="148"/>
      <c r="N116" s="149"/>
      <c r="O116" s="149"/>
      <c r="P116" s="149"/>
      <c r="Q116" s="150"/>
    </row>
    <row r="117" spans="2:17" ht="386.45" customHeight="1">
      <c r="B117" s="135"/>
      <c r="C117" s="136"/>
      <c r="D117" s="136"/>
      <c r="E117" s="136"/>
      <c r="F117" s="136"/>
      <c r="G117" s="136"/>
      <c r="H117" s="136"/>
      <c r="I117" s="136"/>
      <c r="J117" s="136"/>
      <c r="K117" s="136"/>
      <c r="L117" s="137"/>
      <c r="M117" s="151"/>
      <c r="N117" s="152"/>
      <c r="O117" s="152"/>
      <c r="P117" s="152"/>
      <c r="Q117" s="153"/>
    </row>
    <row r="119" spans="2:17" ht="15" thickBot="1"/>
    <row r="120" spans="2:17" ht="15.75" thickBot="1">
      <c r="B120" s="30" t="s">
        <v>151</v>
      </c>
      <c r="C120" s="31">
        <f>+H28+H68+H106</f>
        <v>298719542</v>
      </c>
    </row>
    <row r="121" spans="2:17" ht="15.75" thickBot="1">
      <c r="B121" s="32" t="s">
        <v>152</v>
      </c>
      <c r="C121" s="31">
        <f>+H29+H69+H107</f>
        <v>275304773</v>
      </c>
    </row>
    <row r="124" spans="2:17" ht="15" thickBot="1"/>
    <row r="125" spans="2:17" ht="15">
      <c r="B125" s="320" t="s">
        <v>258</v>
      </c>
      <c r="C125" s="321" t="s">
        <v>259</v>
      </c>
    </row>
    <row r="126" spans="2:17" ht="15" thickBot="1">
      <c r="B126" s="322">
        <f>+[1]INFRAESTRUCTURA!C375+'[1]POLITICA PUBLICA'!C119+'[1]PROGRAMAS CONECTIVIDAD'!C183+EVENTOS!C195+'[1]CENTRO POTENCIA'!C121</f>
        <v>0</v>
      </c>
      <c r="C126" s="323">
        <f>+[1]INFRAESTRUCTURA!C376+'[1]POLITICA PUBLICA'!C120+'[1]PROGRAMAS CONECTIVIDAD'!C184+EVENTOS!C196+'[1]CENTRO POTENCIA'!C122</f>
        <v>0</v>
      </c>
    </row>
  </sheetData>
  <mergeCells count="274">
    <mergeCell ref="B112:C113"/>
    <mergeCell ref="D112:I113"/>
    <mergeCell ref="J112:J113"/>
    <mergeCell ref="M112:Q117"/>
    <mergeCell ref="B114:C115"/>
    <mergeCell ref="D114:I115"/>
    <mergeCell ref="J114:J115"/>
    <mergeCell ref="B116:L117"/>
    <mergeCell ref="B109:C109"/>
    <mergeCell ref="D109:I109"/>
    <mergeCell ref="K109:L109"/>
    <mergeCell ref="M109:Q109"/>
    <mergeCell ref="B110:C111"/>
    <mergeCell ref="D110:I111"/>
    <mergeCell ref="J110:J111"/>
    <mergeCell ref="M110:Q111"/>
    <mergeCell ref="Q100:Q101"/>
    <mergeCell ref="U100:V100"/>
    <mergeCell ref="O104:O105"/>
    <mergeCell ref="P104:P105"/>
    <mergeCell ref="Q104:Q105"/>
    <mergeCell ref="B106:B107"/>
    <mergeCell ref="C106:C107"/>
    <mergeCell ref="E106:E107"/>
    <mergeCell ref="O106:O107"/>
    <mergeCell ref="P106:P107"/>
    <mergeCell ref="Q106:Q107"/>
    <mergeCell ref="U98:V98"/>
    <mergeCell ref="B99:B101"/>
    <mergeCell ref="C99:C101"/>
    <mergeCell ref="D99:D101"/>
    <mergeCell ref="E99:E101"/>
    <mergeCell ref="F99:F101"/>
    <mergeCell ref="U101:V101"/>
    <mergeCell ref="B102:B105"/>
    <mergeCell ref="C102:C103"/>
    <mergeCell ref="E102:E103"/>
    <mergeCell ref="O102:O103"/>
    <mergeCell ref="P102:P103"/>
    <mergeCell ref="Q102:Q103"/>
    <mergeCell ref="U102:V102"/>
    <mergeCell ref="C104:C105"/>
    <mergeCell ref="E104:E105"/>
    <mergeCell ref="G99:G101"/>
    <mergeCell ref="H99:H101"/>
    <mergeCell ref="I99:L100"/>
    <mergeCell ref="M99:N100"/>
    <mergeCell ref="O99:Q99"/>
    <mergeCell ref="U99:V99"/>
    <mergeCell ref="O100:O101"/>
    <mergeCell ref="P100:P101"/>
    <mergeCell ref="T88:X88"/>
    <mergeCell ref="B89:C89"/>
    <mergeCell ref="D89:I89"/>
    <mergeCell ref="N89:P89"/>
    <mergeCell ref="B90:C90"/>
    <mergeCell ref="D90:I90"/>
    <mergeCell ref="N90:P90"/>
    <mergeCell ref="U96:W96"/>
    <mergeCell ref="N97:P97"/>
    <mergeCell ref="C85:Q85"/>
    <mergeCell ref="D86:Q86"/>
    <mergeCell ref="D87:Q87"/>
    <mergeCell ref="B88:C88"/>
    <mergeCell ref="D88:I88"/>
    <mergeCell ref="J88:L98"/>
    <mergeCell ref="M88:Q88"/>
    <mergeCell ref="B91:C93"/>
    <mergeCell ref="D91:I91"/>
    <mergeCell ref="N91:P91"/>
    <mergeCell ref="N92:P92"/>
    <mergeCell ref="N93:P93"/>
    <mergeCell ref="N94:P94"/>
    <mergeCell ref="N95:P95"/>
    <mergeCell ref="B96:C96"/>
    <mergeCell ref="D96:I96"/>
    <mergeCell ref="N96:P96"/>
    <mergeCell ref="D98:I98"/>
    <mergeCell ref="N98:P98"/>
    <mergeCell ref="B81:C84"/>
    <mergeCell ref="D81:M82"/>
    <mergeCell ref="N81:O81"/>
    <mergeCell ref="P81:Q84"/>
    <mergeCell ref="N82:O82"/>
    <mergeCell ref="D83:M84"/>
    <mergeCell ref="N83:O83"/>
    <mergeCell ref="N84:O84"/>
    <mergeCell ref="B74:C75"/>
    <mergeCell ref="D74:I75"/>
    <mergeCell ref="J74:J75"/>
    <mergeCell ref="M74:Q79"/>
    <mergeCell ref="B76:C77"/>
    <mergeCell ref="D76:I77"/>
    <mergeCell ref="J76:J77"/>
    <mergeCell ref="B78:L79"/>
    <mergeCell ref="B71:C71"/>
    <mergeCell ref="D71:I71"/>
    <mergeCell ref="K71:L71"/>
    <mergeCell ref="M71:Q71"/>
    <mergeCell ref="B72:C73"/>
    <mergeCell ref="D72:I73"/>
    <mergeCell ref="J72:J73"/>
    <mergeCell ref="M72:Q73"/>
    <mergeCell ref="Q66:Q67"/>
    <mergeCell ref="B68:B69"/>
    <mergeCell ref="C68:C69"/>
    <mergeCell ref="E68:E69"/>
    <mergeCell ref="O68:O69"/>
    <mergeCell ref="P68:P69"/>
    <mergeCell ref="Q68:Q69"/>
    <mergeCell ref="U62:V62"/>
    <mergeCell ref="C64:C65"/>
    <mergeCell ref="E64:E65"/>
    <mergeCell ref="O64:O65"/>
    <mergeCell ref="P64:P65"/>
    <mergeCell ref="Q64:Q65"/>
    <mergeCell ref="B62:B67"/>
    <mergeCell ref="C62:C63"/>
    <mergeCell ref="E62:E63"/>
    <mergeCell ref="O62:O63"/>
    <mergeCell ref="P62:P63"/>
    <mergeCell ref="Q62:Q63"/>
    <mergeCell ref="C66:C67"/>
    <mergeCell ref="E66:E67"/>
    <mergeCell ref="O66:O67"/>
    <mergeCell ref="P66:P67"/>
    <mergeCell ref="O59:Q59"/>
    <mergeCell ref="U59:V59"/>
    <mergeCell ref="O60:O61"/>
    <mergeCell ref="P60:P61"/>
    <mergeCell ref="Q60:Q61"/>
    <mergeCell ref="U60:V60"/>
    <mergeCell ref="U61:V61"/>
    <mergeCell ref="U58:V58"/>
    <mergeCell ref="B59:B61"/>
    <mergeCell ref="C59:C61"/>
    <mergeCell ref="D59:D61"/>
    <mergeCell ref="E59:E61"/>
    <mergeCell ref="F59:F61"/>
    <mergeCell ref="G59:G61"/>
    <mergeCell ref="H59:H61"/>
    <mergeCell ref="I59:L60"/>
    <mergeCell ref="M59:N60"/>
    <mergeCell ref="T48:X48"/>
    <mergeCell ref="B49:C49"/>
    <mergeCell ref="D49:I49"/>
    <mergeCell ref="N49:P49"/>
    <mergeCell ref="B50:C50"/>
    <mergeCell ref="D50:I50"/>
    <mergeCell ref="N50:P50"/>
    <mergeCell ref="U50:W50"/>
    <mergeCell ref="N54:P54"/>
    <mergeCell ref="U51:W51"/>
    <mergeCell ref="D52:I52"/>
    <mergeCell ref="N52:P52"/>
    <mergeCell ref="U52:W52"/>
    <mergeCell ref="C45:Q45"/>
    <mergeCell ref="D46:Q46"/>
    <mergeCell ref="D47:Q47"/>
    <mergeCell ref="B48:C48"/>
    <mergeCell ref="D48:I48"/>
    <mergeCell ref="J48:L58"/>
    <mergeCell ref="M48:Q48"/>
    <mergeCell ref="B51:C52"/>
    <mergeCell ref="D51:I51"/>
    <mergeCell ref="N51:P51"/>
    <mergeCell ref="B53:C53"/>
    <mergeCell ref="N53:P53"/>
    <mergeCell ref="N55:P55"/>
    <mergeCell ref="N56:P56"/>
    <mergeCell ref="N57:P57"/>
    <mergeCell ref="D58:I58"/>
    <mergeCell ref="N58:P58"/>
    <mergeCell ref="B41:C44"/>
    <mergeCell ref="D41:M42"/>
    <mergeCell ref="N41:O41"/>
    <mergeCell ref="P41:Q44"/>
    <mergeCell ref="N42:O42"/>
    <mergeCell ref="D43:M44"/>
    <mergeCell ref="N43:O43"/>
    <mergeCell ref="N44:O44"/>
    <mergeCell ref="B34:C35"/>
    <mergeCell ref="D34:I35"/>
    <mergeCell ref="J34:J35"/>
    <mergeCell ref="M34:Q39"/>
    <mergeCell ref="B36:C37"/>
    <mergeCell ref="D36:I37"/>
    <mergeCell ref="J36:J37"/>
    <mergeCell ref="B38:L39"/>
    <mergeCell ref="B31:C31"/>
    <mergeCell ref="D31:I31"/>
    <mergeCell ref="K31:L31"/>
    <mergeCell ref="M31:Q31"/>
    <mergeCell ref="B32:C33"/>
    <mergeCell ref="D32:I33"/>
    <mergeCell ref="J32:J33"/>
    <mergeCell ref="M32:Q33"/>
    <mergeCell ref="Q26:Q27"/>
    <mergeCell ref="B28:B29"/>
    <mergeCell ref="C28:C29"/>
    <mergeCell ref="E28:E29"/>
    <mergeCell ref="O28:O29"/>
    <mergeCell ref="P28:P29"/>
    <mergeCell ref="Q28:Q29"/>
    <mergeCell ref="U22:V22"/>
    <mergeCell ref="C24:C25"/>
    <mergeCell ref="E24:E25"/>
    <mergeCell ref="O24:O25"/>
    <mergeCell ref="P24:P25"/>
    <mergeCell ref="Q24:Q25"/>
    <mergeCell ref="B22:B27"/>
    <mergeCell ref="C22:C23"/>
    <mergeCell ref="E22:E23"/>
    <mergeCell ref="O22:O23"/>
    <mergeCell ref="P22:P23"/>
    <mergeCell ref="Q22:Q23"/>
    <mergeCell ref="C26:C27"/>
    <mergeCell ref="E26:E27"/>
    <mergeCell ref="O26:O27"/>
    <mergeCell ref="P26:P27"/>
    <mergeCell ref="U18:V18"/>
    <mergeCell ref="B19:B21"/>
    <mergeCell ref="C19:C21"/>
    <mergeCell ref="D19:D21"/>
    <mergeCell ref="E19:E21"/>
    <mergeCell ref="F19:F21"/>
    <mergeCell ref="G19:G21"/>
    <mergeCell ref="H19:H21"/>
    <mergeCell ref="I19:L20"/>
    <mergeCell ref="M19:N20"/>
    <mergeCell ref="O19:Q19"/>
    <mergeCell ref="U19:V19"/>
    <mergeCell ref="O20:O21"/>
    <mergeCell ref="P20:P21"/>
    <mergeCell ref="Q20:Q21"/>
    <mergeCell ref="U20:V20"/>
    <mergeCell ref="U21:V21"/>
    <mergeCell ref="U12:W12"/>
    <mergeCell ref="N13:P13"/>
    <mergeCell ref="N14:P14"/>
    <mergeCell ref="N15:P15"/>
    <mergeCell ref="B16:C16"/>
    <mergeCell ref="D16:I16"/>
    <mergeCell ref="N16:P16"/>
    <mergeCell ref="U16:W16"/>
    <mergeCell ref="T9:X9"/>
    <mergeCell ref="B10:C10"/>
    <mergeCell ref="D10:I10"/>
    <mergeCell ref="N10:P10"/>
    <mergeCell ref="B11:C11"/>
    <mergeCell ref="D11:I11"/>
    <mergeCell ref="N11:P11"/>
    <mergeCell ref="U11:W11"/>
    <mergeCell ref="D7:Q7"/>
    <mergeCell ref="D8:Q8"/>
    <mergeCell ref="B9:C9"/>
    <mergeCell ref="D9:I9"/>
    <mergeCell ref="J9:L18"/>
    <mergeCell ref="M9:Q9"/>
    <mergeCell ref="B12:C13"/>
    <mergeCell ref="D12:I12"/>
    <mergeCell ref="N12:P12"/>
    <mergeCell ref="N17:P17"/>
    <mergeCell ref="D18:I18"/>
    <mergeCell ref="N18:P18"/>
    <mergeCell ref="B2:C5"/>
    <mergeCell ref="D2:M3"/>
    <mergeCell ref="N2:O2"/>
    <mergeCell ref="P2:Q5"/>
    <mergeCell ref="N3:O3"/>
    <mergeCell ref="D4:M5"/>
    <mergeCell ref="N4:O4"/>
    <mergeCell ref="N5:O5"/>
    <mergeCell ref="C6:Q6"/>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A68"/>
  <sheetViews>
    <sheetView zoomScale="70" zoomScaleNormal="70" workbookViewId="0">
      <selection activeCell="D12" sqref="D12:I12"/>
    </sheetView>
  </sheetViews>
  <sheetFormatPr baseColWidth="10" defaultColWidth="12.5703125" defaultRowHeight="14.25"/>
  <cols>
    <col min="1" max="1" width="6.7109375" style="48" customWidth="1"/>
    <col min="2" max="2" width="34.5703125" style="48" customWidth="1"/>
    <col min="3" max="3" width="66.140625" style="48" customWidth="1"/>
    <col min="4" max="4" width="13.140625" style="48" customWidth="1"/>
    <col min="5" max="5" width="18.85546875" style="48" customWidth="1"/>
    <col min="6" max="6" width="15.5703125" style="48" customWidth="1"/>
    <col min="7" max="7" width="18" style="48" customWidth="1"/>
    <col min="8" max="8" width="22.85546875" style="48" customWidth="1"/>
    <col min="9" max="9" width="16.42578125" style="48" customWidth="1"/>
    <col min="10" max="10" width="20.85546875" style="48" customWidth="1"/>
    <col min="11" max="11" width="13.5703125" style="48" customWidth="1"/>
    <col min="12" max="12" width="15.85546875" style="48" customWidth="1"/>
    <col min="13" max="13" width="14.85546875" style="154" customWidth="1"/>
    <col min="14" max="14" width="21.140625" style="154" customWidth="1"/>
    <col min="15" max="17" width="16.85546875" style="48" customWidth="1"/>
    <col min="18" max="18" width="16.42578125" style="48" customWidth="1"/>
    <col min="19" max="19" width="12.5703125" style="48"/>
    <col min="20" max="20" width="14.42578125" style="48" customWidth="1"/>
    <col min="21" max="21" width="18.5703125" style="48" customWidth="1"/>
    <col min="22" max="22" width="33.85546875" style="48" customWidth="1"/>
    <col min="23" max="23" width="12.5703125" style="48" hidden="1" customWidth="1"/>
    <col min="24" max="24" width="24.28515625" style="48" customWidth="1"/>
    <col min="25" max="25" width="22.5703125" style="48" customWidth="1"/>
    <col min="26" max="27" width="12.5703125" style="48"/>
    <col min="28" max="28" width="16.85546875" style="48" customWidth="1"/>
    <col min="29" max="29" width="12.5703125" style="48"/>
    <col min="30" max="30" width="30.140625" style="48" customWidth="1"/>
    <col min="31" max="31" width="15.42578125" style="48" customWidth="1"/>
    <col min="32" max="32" width="15.85546875" style="48" customWidth="1"/>
    <col min="33" max="33" width="24.42578125" style="48" customWidth="1"/>
    <col min="34" max="34" width="17.140625" style="48" customWidth="1"/>
    <col min="35" max="16384" width="12.5703125" style="48"/>
  </cols>
  <sheetData>
    <row r="1" spans="2:28" ht="22.5" customHeight="1"/>
    <row r="2" spans="2:28" ht="37.5" customHeight="1">
      <c r="B2" s="49"/>
      <c r="C2" s="49"/>
      <c r="D2" s="50" t="s">
        <v>274</v>
      </c>
      <c r="E2" s="51"/>
      <c r="F2" s="51"/>
      <c r="G2" s="51"/>
      <c r="H2" s="51"/>
      <c r="I2" s="51"/>
      <c r="J2" s="51"/>
      <c r="K2" s="51"/>
      <c r="L2" s="51"/>
      <c r="M2" s="52"/>
      <c r="N2" s="53" t="s">
        <v>275</v>
      </c>
      <c r="O2" s="53"/>
      <c r="P2" s="54"/>
      <c r="Q2" s="55"/>
      <c r="R2" s="155"/>
    </row>
    <row r="3" spans="2:28" ht="37.5" customHeight="1">
      <c r="B3" s="49"/>
      <c r="C3" s="49"/>
      <c r="D3" s="56"/>
      <c r="E3" s="57"/>
      <c r="F3" s="57"/>
      <c r="G3" s="57"/>
      <c r="H3" s="57"/>
      <c r="I3" s="57"/>
      <c r="J3" s="57"/>
      <c r="K3" s="57"/>
      <c r="L3" s="57"/>
      <c r="M3" s="58"/>
      <c r="N3" s="53" t="s">
        <v>276</v>
      </c>
      <c r="O3" s="53"/>
      <c r="P3" s="59"/>
      <c r="Q3" s="60"/>
      <c r="R3" s="155"/>
    </row>
    <row r="4" spans="2:28" ht="33.75" customHeight="1">
      <c r="B4" s="49"/>
      <c r="C4" s="49"/>
      <c r="D4" s="50" t="s">
        <v>277</v>
      </c>
      <c r="E4" s="51"/>
      <c r="F4" s="51"/>
      <c r="G4" s="51"/>
      <c r="H4" s="51"/>
      <c r="I4" s="51"/>
      <c r="J4" s="51"/>
      <c r="K4" s="51"/>
      <c r="L4" s="51"/>
      <c r="M4" s="52"/>
      <c r="N4" s="53" t="s">
        <v>278</v>
      </c>
      <c r="O4" s="53"/>
      <c r="P4" s="59"/>
      <c r="Q4" s="60"/>
      <c r="R4" s="155"/>
    </row>
    <row r="5" spans="2:28" ht="38.25" customHeight="1">
      <c r="B5" s="49"/>
      <c r="C5" s="49"/>
      <c r="D5" s="56"/>
      <c r="E5" s="57"/>
      <c r="F5" s="57"/>
      <c r="G5" s="57"/>
      <c r="H5" s="57"/>
      <c r="I5" s="57"/>
      <c r="J5" s="57"/>
      <c r="K5" s="57"/>
      <c r="L5" s="57"/>
      <c r="M5" s="58"/>
      <c r="N5" s="53" t="s">
        <v>279</v>
      </c>
      <c r="O5" s="53"/>
      <c r="P5" s="61"/>
      <c r="Q5" s="62"/>
      <c r="R5" s="155"/>
    </row>
    <row r="6" spans="2:28" ht="23.25" customHeight="1">
      <c r="C6" s="63"/>
      <c r="D6" s="63"/>
      <c r="E6" s="63"/>
      <c r="F6" s="63"/>
      <c r="G6" s="63"/>
      <c r="H6" s="63"/>
      <c r="I6" s="63"/>
      <c r="J6" s="63"/>
      <c r="K6" s="63"/>
      <c r="L6" s="63"/>
      <c r="M6" s="63"/>
      <c r="N6" s="63"/>
      <c r="O6" s="63"/>
      <c r="P6" s="63"/>
      <c r="Q6" s="63"/>
      <c r="R6" s="155"/>
    </row>
    <row r="7" spans="2:28" ht="31.5" customHeight="1">
      <c r="B7" s="64" t="s">
        <v>73</v>
      </c>
      <c r="C7" s="64" t="s">
        <v>74</v>
      </c>
      <c r="D7" s="65" t="s">
        <v>75</v>
      </c>
      <c r="E7" s="66"/>
      <c r="F7" s="66"/>
      <c r="G7" s="66"/>
      <c r="H7" s="66"/>
      <c r="I7" s="66"/>
      <c r="J7" s="66"/>
      <c r="K7" s="66"/>
      <c r="L7" s="66"/>
      <c r="M7" s="66"/>
      <c r="N7" s="66"/>
      <c r="O7" s="66"/>
      <c r="P7" s="66"/>
      <c r="Q7" s="67"/>
      <c r="R7" s="155"/>
    </row>
    <row r="8" spans="2:28" ht="36" customHeight="1">
      <c r="B8" s="64" t="s">
        <v>76</v>
      </c>
      <c r="C8" s="64" t="s">
        <v>153</v>
      </c>
      <c r="D8" s="68" t="s">
        <v>154</v>
      </c>
      <c r="E8" s="68"/>
      <c r="F8" s="68"/>
      <c r="G8" s="68"/>
      <c r="H8" s="68"/>
      <c r="I8" s="68"/>
      <c r="J8" s="68"/>
      <c r="K8" s="68"/>
      <c r="L8" s="68"/>
      <c r="M8" s="68"/>
      <c r="N8" s="68"/>
      <c r="O8" s="68"/>
      <c r="P8" s="68"/>
      <c r="Q8" s="68"/>
    </row>
    <row r="9" spans="2:28" ht="36" customHeight="1">
      <c r="B9" s="69" t="s">
        <v>173</v>
      </c>
      <c r="C9" s="70"/>
      <c r="D9" s="71"/>
      <c r="E9" s="71"/>
      <c r="F9" s="71"/>
      <c r="G9" s="71"/>
      <c r="H9" s="71"/>
      <c r="I9" s="72"/>
      <c r="J9" s="129" t="s">
        <v>80</v>
      </c>
      <c r="K9" s="130"/>
      <c r="L9" s="131"/>
      <c r="M9" s="76" t="s">
        <v>0</v>
      </c>
      <c r="N9" s="77"/>
      <c r="O9" s="77"/>
      <c r="P9" s="77"/>
      <c r="Q9" s="78"/>
      <c r="R9" s="156"/>
      <c r="T9" s="157"/>
      <c r="U9" s="157"/>
      <c r="V9" s="157"/>
      <c r="W9" s="157"/>
      <c r="X9" s="157"/>
    </row>
    <row r="10" spans="2:28" ht="36" customHeight="1">
      <c r="B10" s="69" t="s">
        <v>174</v>
      </c>
      <c r="C10" s="70"/>
      <c r="D10" s="71"/>
      <c r="E10" s="71"/>
      <c r="F10" s="71"/>
      <c r="G10" s="71"/>
      <c r="H10" s="71"/>
      <c r="I10" s="72"/>
      <c r="J10" s="224"/>
      <c r="K10" s="225"/>
      <c r="L10" s="226"/>
      <c r="M10" s="82" t="s">
        <v>1</v>
      </c>
      <c r="N10" s="83" t="s">
        <v>2</v>
      </c>
      <c r="O10" s="83"/>
      <c r="P10" s="83"/>
      <c r="Q10" s="82" t="s">
        <v>3</v>
      </c>
      <c r="R10" s="156"/>
      <c r="T10" s="158"/>
      <c r="U10" s="158"/>
      <c r="V10" s="158"/>
      <c r="W10" s="158"/>
      <c r="X10" s="158"/>
    </row>
    <row r="11" spans="2:28" ht="54" customHeight="1">
      <c r="B11" s="84" t="s">
        <v>175</v>
      </c>
      <c r="C11" s="85"/>
      <c r="D11" s="86"/>
      <c r="E11" s="86"/>
      <c r="F11" s="86"/>
      <c r="G11" s="86"/>
      <c r="H11" s="86"/>
      <c r="I11" s="87"/>
      <c r="J11" s="224"/>
      <c r="K11" s="225"/>
      <c r="L11" s="226"/>
      <c r="M11" s="324"/>
      <c r="N11" s="325"/>
      <c r="O11" s="326"/>
      <c r="P11" s="327"/>
      <c r="Q11" s="328"/>
      <c r="R11" s="156"/>
      <c r="T11" s="159"/>
      <c r="U11" s="160"/>
      <c r="V11" s="160"/>
      <c r="W11" s="160"/>
      <c r="X11" s="159"/>
      <c r="Z11" s="92"/>
      <c r="AA11" s="92"/>
    </row>
    <row r="12" spans="2:28" ht="74.25" customHeight="1">
      <c r="B12" s="93" t="s">
        <v>260</v>
      </c>
      <c r="C12" s="94"/>
      <c r="D12" s="86"/>
      <c r="E12" s="86"/>
      <c r="F12" s="86"/>
      <c r="G12" s="86"/>
      <c r="H12" s="86"/>
      <c r="I12" s="87"/>
      <c r="J12" s="224"/>
      <c r="K12" s="225"/>
      <c r="L12" s="226"/>
      <c r="M12" s="39"/>
      <c r="N12" s="231"/>
      <c r="O12" s="232"/>
      <c r="P12" s="233"/>
      <c r="Q12" s="234"/>
      <c r="R12" s="156"/>
      <c r="T12" s="161"/>
      <c r="U12" s="162"/>
      <c r="V12" s="162"/>
      <c r="W12" s="162"/>
      <c r="X12" s="163"/>
      <c r="Z12" s="95"/>
      <c r="AA12" s="96"/>
      <c r="AB12" s="97"/>
    </row>
    <row r="13" spans="2:28" ht="74.25" customHeight="1">
      <c r="B13" s="98" t="s">
        <v>261</v>
      </c>
      <c r="C13" s="99"/>
      <c r="D13" s="71"/>
      <c r="E13" s="71"/>
      <c r="F13" s="71"/>
      <c r="G13" s="71"/>
      <c r="H13" s="71"/>
      <c r="I13" s="72"/>
      <c r="J13" s="224"/>
      <c r="K13" s="225"/>
      <c r="L13" s="226"/>
      <c r="M13" s="235"/>
      <c r="N13" s="107"/>
      <c r="O13" s="108"/>
      <c r="P13" s="109"/>
      <c r="Q13" s="236"/>
      <c r="R13" s="156"/>
      <c r="T13" s="161"/>
      <c r="U13" s="162"/>
      <c r="V13" s="162"/>
      <c r="W13" s="162"/>
      <c r="X13" s="163"/>
      <c r="Z13" s="95"/>
      <c r="AA13" s="96"/>
      <c r="AB13" s="97"/>
    </row>
    <row r="14" spans="2:28" ht="28.5" customHeight="1">
      <c r="B14" s="100" t="s">
        <v>262</v>
      </c>
      <c r="C14" s="101"/>
      <c r="D14" s="102"/>
      <c r="E14" s="102"/>
      <c r="F14" s="102"/>
      <c r="G14" s="102"/>
      <c r="H14" s="102"/>
      <c r="I14" s="103"/>
      <c r="J14" s="135"/>
      <c r="K14" s="136"/>
      <c r="L14" s="137"/>
      <c r="M14" s="2"/>
      <c r="N14" s="107"/>
      <c r="O14" s="108"/>
      <c r="P14" s="109"/>
      <c r="Q14" s="110"/>
      <c r="R14" s="156"/>
      <c r="T14" s="164"/>
      <c r="U14" s="162"/>
      <c r="V14" s="162"/>
      <c r="W14" s="165"/>
      <c r="X14" s="163"/>
      <c r="Y14" s="111"/>
      <c r="Z14" s="95"/>
      <c r="AA14" s="96"/>
      <c r="AB14" s="97"/>
    </row>
    <row r="15" spans="2:28" ht="28.5" customHeight="1">
      <c r="B15" s="166" t="s">
        <v>19</v>
      </c>
      <c r="C15" s="141" t="s">
        <v>25</v>
      </c>
      <c r="D15" s="132" t="s">
        <v>282</v>
      </c>
      <c r="E15" s="132" t="s">
        <v>4</v>
      </c>
      <c r="F15" s="132" t="s">
        <v>27</v>
      </c>
      <c r="G15" s="167" t="s">
        <v>283</v>
      </c>
      <c r="H15" s="132" t="s">
        <v>86</v>
      </c>
      <c r="I15" s="168" t="s">
        <v>87</v>
      </c>
      <c r="J15" s="169"/>
      <c r="K15" s="169"/>
      <c r="L15" s="170"/>
      <c r="M15" s="132" t="s">
        <v>5</v>
      </c>
      <c r="N15" s="132"/>
      <c r="O15" s="171" t="s">
        <v>6</v>
      </c>
      <c r="P15" s="171"/>
      <c r="Q15" s="171"/>
      <c r="T15" s="172"/>
      <c r="U15" s="173"/>
      <c r="V15" s="173"/>
      <c r="X15" s="163"/>
      <c r="Z15" s="95"/>
      <c r="AA15" s="96"/>
      <c r="AB15" s="97"/>
    </row>
    <row r="16" spans="2:28" ht="33.75" customHeight="1">
      <c r="B16" s="174"/>
      <c r="C16" s="141"/>
      <c r="D16" s="132"/>
      <c r="E16" s="132"/>
      <c r="F16" s="132"/>
      <c r="G16" s="132"/>
      <c r="H16" s="132"/>
      <c r="I16" s="175"/>
      <c r="J16" s="176"/>
      <c r="K16" s="176"/>
      <c r="L16" s="177"/>
      <c r="M16" s="132"/>
      <c r="N16" s="132"/>
      <c r="O16" s="132" t="s">
        <v>7</v>
      </c>
      <c r="P16" s="132" t="s">
        <v>8</v>
      </c>
      <c r="Q16" s="141" t="s">
        <v>9</v>
      </c>
      <c r="T16" s="111"/>
      <c r="U16" s="173"/>
      <c r="V16" s="173"/>
      <c r="X16" s="96"/>
      <c r="Z16" s="95"/>
      <c r="AA16" s="96"/>
      <c r="AB16" s="97"/>
    </row>
    <row r="17" spans="2:28" ht="39.75" customHeight="1">
      <c r="B17" s="178"/>
      <c r="C17" s="141"/>
      <c r="D17" s="132"/>
      <c r="E17" s="132"/>
      <c r="F17" s="132"/>
      <c r="G17" s="132"/>
      <c r="H17" s="132"/>
      <c r="I17" s="179" t="s">
        <v>10</v>
      </c>
      <c r="J17" s="179" t="s">
        <v>11</v>
      </c>
      <c r="K17" s="179" t="s">
        <v>12</v>
      </c>
      <c r="L17" s="180" t="s">
        <v>13</v>
      </c>
      <c r="M17" s="114" t="s">
        <v>14</v>
      </c>
      <c r="N17" s="181" t="s">
        <v>15</v>
      </c>
      <c r="O17" s="132"/>
      <c r="P17" s="132"/>
      <c r="Q17" s="141"/>
      <c r="T17" s="111"/>
      <c r="U17" s="173"/>
      <c r="V17" s="173"/>
      <c r="X17" s="96"/>
      <c r="Z17" s="95"/>
      <c r="AA17" s="96"/>
      <c r="AB17" s="97"/>
    </row>
    <row r="18" spans="2:28" ht="15">
      <c r="B18" s="112" t="s">
        <v>311</v>
      </c>
      <c r="C18" s="113" t="s">
        <v>263</v>
      </c>
      <c r="D18" s="114" t="s">
        <v>88</v>
      </c>
      <c r="E18" s="182" t="s">
        <v>31</v>
      </c>
      <c r="F18" s="183">
        <v>1</v>
      </c>
      <c r="G18" s="114" t="s">
        <v>88</v>
      </c>
      <c r="H18" s="184">
        <v>0</v>
      </c>
      <c r="I18" s="185"/>
      <c r="J18" s="115"/>
      <c r="K18" s="186"/>
      <c r="L18" s="115"/>
      <c r="M18" s="116"/>
      <c r="N18" s="116"/>
      <c r="O18" s="187">
        <f>+F19/F18</f>
        <v>0</v>
      </c>
      <c r="P18" s="187" t="e">
        <f>+H19/H18</f>
        <v>#DIV/0!</v>
      </c>
      <c r="Q18" s="117" t="e">
        <f>+(O18*O18)/P18</f>
        <v>#DIV/0!</v>
      </c>
      <c r="T18" s="111"/>
      <c r="U18" s="173"/>
      <c r="V18" s="173"/>
      <c r="X18" s="188"/>
      <c r="Z18" s="95"/>
      <c r="AA18" s="96"/>
      <c r="AB18" s="97"/>
    </row>
    <row r="19" spans="2:28" ht="15">
      <c r="B19" s="118"/>
      <c r="C19" s="113"/>
      <c r="D19" s="114" t="s">
        <v>17</v>
      </c>
      <c r="E19" s="40"/>
      <c r="F19" s="183"/>
      <c r="G19" s="114" t="s">
        <v>89</v>
      </c>
      <c r="H19" s="184"/>
      <c r="I19" s="185"/>
      <c r="J19" s="115"/>
      <c r="K19" s="186"/>
      <c r="L19" s="115"/>
      <c r="M19" s="116"/>
      <c r="N19" s="116"/>
      <c r="O19" s="187"/>
      <c r="P19" s="187"/>
      <c r="Q19" s="117"/>
      <c r="T19" s="111"/>
      <c r="U19" s="189"/>
      <c r="V19" s="189"/>
      <c r="X19" s="188"/>
      <c r="Z19" s="95"/>
      <c r="AA19" s="96"/>
      <c r="AB19" s="97"/>
    </row>
    <row r="20" spans="2:28" ht="19.5" customHeight="1">
      <c r="B20" s="118"/>
      <c r="C20" s="113" t="s">
        <v>264</v>
      </c>
      <c r="D20" s="114" t="s">
        <v>16</v>
      </c>
      <c r="E20" s="182" t="s">
        <v>265</v>
      </c>
      <c r="F20" s="1"/>
      <c r="G20" s="114" t="s">
        <v>16</v>
      </c>
      <c r="H20" s="185"/>
      <c r="I20" s="185"/>
      <c r="J20" s="115"/>
      <c r="K20" s="186"/>
      <c r="L20" s="115"/>
      <c r="M20" s="119"/>
      <c r="N20" s="119"/>
      <c r="O20" s="190"/>
      <c r="P20" s="190"/>
      <c r="Q20" s="120"/>
      <c r="X20" s="121"/>
      <c r="Z20" s="95"/>
      <c r="AA20" s="96"/>
      <c r="AB20" s="97"/>
    </row>
    <row r="21" spans="2:28" ht="22.5" customHeight="1">
      <c r="B21" s="118"/>
      <c r="C21" s="122"/>
      <c r="D21" s="114" t="s">
        <v>17</v>
      </c>
      <c r="E21" s="191"/>
      <c r="F21" s="192"/>
      <c r="G21" s="114" t="s">
        <v>89</v>
      </c>
      <c r="H21" s="193"/>
      <c r="I21" s="193"/>
      <c r="J21" s="115"/>
      <c r="K21" s="186"/>
      <c r="L21" s="115"/>
      <c r="M21" s="194"/>
      <c r="N21" s="195"/>
      <c r="O21" s="196"/>
      <c r="P21" s="196"/>
      <c r="Q21" s="123"/>
      <c r="X21" s="121"/>
      <c r="Z21" s="95"/>
      <c r="AA21" s="96"/>
      <c r="AB21" s="97"/>
    </row>
    <row r="22" spans="2:28" ht="15">
      <c r="B22" s="118"/>
      <c r="C22" s="122" t="s">
        <v>266</v>
      </c>
      <c r="D22" s="114" t="s">
        <v>16</v>
      </c>
      <c r="E22" s="182" t="s">
        <v>267</v>
      </c>
      <c r="F22" s="1"/>
      <c r="G22" s="114" t="s">
        <v>16</v>
      </c>
      <c r="H22" s="185"/>
      <c r="I22" s="185"/>
      <c r="J22" s="115"/>
      <c r="K22" s="186"/>
      <c r="L22" s="115"/>
      <c r="M22" s="119"/>
      <c r="N22" s="119"/>
      <c r="O22" s="197"/>
      <c r="P22" s="197"/>
      <c r="Q22" s="49"/>
      <c r="X22" s="121"/>
    </row>
    <row r="23" spans="2:28" ht="15">
      <c r="B23" s="118"/>
      <c r="C23" s="122"/>
      <c r="D23" s="114" t="s">
        <v>17</v>
      </c>
      <c r="E23" s="191"/>
      <c r="F23" s="192"/>
      <c r="G23" s="114" t="s">
        <v>89</v>
      </c>
      <c r="H23" s="193"/>
      <c r="I23" s="193"/>
      <c r="J23" s="115"/>
      <c r="K23" s="186"/>
      <c r="L23" s="115"/>
      <c r="M23" s="115"/>
      <c r="N23" s="198"/>
      <c r="O23" s="197"/>
      <c r="P23" s="197"/>
      <c r="Q23" s="49"/>
      <c r="AB23" s="97"/>
    </row>
    <row r="24" spans="2:28" ht="15">
      <c r="B24" s="118"/>
      <c r="C24" s="122" t="s">
        <v>268</v>
      </c>
      <c r="D24" s="114" t="s">
        <v>16</v>
      </c>
      <c r="E24" s="182" t="s">
        <v>219</v>
      </c>
      <c r="F24" s="1"/>
      <c r="G24" s="114" t="s">
        <v>16</v>
      </c>
      <c r="H24" s="185"/>
      <c r="I24" s="185"/>
      <c r="J24" s="115"/>
      <c r="K24" s="186"/>
      <c r="L24" s="115"/>
      <c r="M24" s="119"/>
      <c r="N24" s="119"/>
      <c r="O24" s="197"/>
      <c r="P24" s="197"/>
      <c r="Q24" s="49"/>
    </row>
    <row r="25" spans="2:28" ht="15">
      <c r="B25" s="118"/>
      <c r="C25" s="122"/>
      <c r="D25" s="114" t="s">
        <v>17</v>
      </c>
      <c r="E25" s="191"/>
      <c r="F25" s="199"/>
      <c r="G25" s="114" t="s">
        <v>89</v>
      </c>
      <c r="H25" s="185"/>
      <c r="I25" s="115"/>
      <c r="J25" s="115"/>
      <c r="K25" s="186"/>
      <c r="L25" s="115"/>
      <c r="M25" s="115"/>
      <c r="N25" s="198"/>
      <c r="O25" s="197"/>
      <c r="P25" s="197"/>
      <c r="Q25" s="49"/>
    </row>
    <row r="26" spans="2:28" ht="15">
      <c r="B26" s="118"/>
      <c r="C26" s="122" t="s">
        <v>269</v>
      </c>
      <c r="D26" s="114" t="s">
        <v>16</v>
      </c>
      <c r="E26" s="182" t="s">
        <v>69</v>
      </c>
      <c r="F26" s="1"/>
      <c r="G26" s="114" t="s">
        <v>16</v>
      </c>
      <c r="H26" s="185"/>
      <c r="I26" s="185"/>
      <c r="J26" s="115"/>
      <c r="K26" s="186"/>
      <c r="L26" s="115"/>
      <c r="M26" s="119"/>
      <c r="N26" s="119"/>
      <c r="O26" s="197"/>
      <c r="P26" s="197"/>
      <c r="Q26" s="49"/>
      <c r="X26" s="121"/>
    </row>
    <row r="27" spans="2:28" ht="15">
      <c r="B27" s="118"/>
      <c r="C27" s="122"/>
      <c r="D27" s="114" t="s">
        <v>17</v>
      </c>
      <c r="E27" s="191"/>
      <c r="F27" s="192"/>
      <c r="G27" s="114" t="s">
        <v>89</v>
      </c>
      <c r="H27" s="193"/>
      <c r="I27" s="193"/>
      <c r="J27" s="115"/>
      <c r="K27" s="186"/>
      <c r="L27" s="115"/>
      <c r="M27" s="115"/>
      <c r="N27" s="198"/>
      <c r="O27" s="197"/>
      <c r="P27" s="197"/>
      <c r="Q27" s="49"/>
      <c r="AB27" s="97"/>
    </row>
    <row r="28" spans="2:28" ht="15">
      <c r="B28" s="118"/>
      <c r="C28" s="122" t="s">
        <v>270</v>
      </c>
      <c r="D28" s="114" t="s">
        <v>16</v>
      </c>
      <c r="E28" s="182" t="s">
        <v>61</v>
      </c>
      <c r="F28" s="1"/>
      <c r="G28" s="114" t="s">
        <v>16</v>
      </c>
      <c r="H28" s="185"/>
      <c r="I28" s="185"/>
      <c r="J28" s="115"/>
      <c r="K28" s="186"/>
      <c r="L28" s="115"/>
      <c r="M28" s="119"/>
      <c r="N28" s="119"/>
      <c r="O28" s="197"/>
      <c r="P28" s="197"/>
      <c r="Q28" s="49"/>
    </row>
    <row r="29" spans="2:28" ht="15">
      <c r="B29" s="118"/>
      <c r="C29" s="122"/>
      <c r="D29" s="114" t="s">
        <v>17</v>
      </c>
      <c r="E29" s="191"/>
      <c r="F29" s="199"/>
      <c r="G29" s="114" t="s">
        <v>89</v>
      </c>
      <c r="H29" s="185"/>
      <c r="I29" s="115"/>
      <c r="J29" s="115"/>
      <c r="K29" s="186"/>
      <c r="L29" s="115"/>
      <c r="M29" s="115"/>
      <c r="N29" s="198"/>
      <c r="O29" s="197"/>
      <c r="P29" s="197"/>
      <c r="Q29" s="49"/>
    </row>
    <row r="30" spans="2:28" ht="15">
      <c r="B30" s="118"/>
      <c r="C30" s="200" t="s">
        <v>271</v>
      </c>
      <c r="D30" s="114" t="s">
        <v>16</v>
      </c>
      <c r="E30" s="182" t="s">
        <v>59</v>
      </c>
      <c r="F30" s="199"/>
      <c r="G30" s="114" t="s">
        <v>16</v>
      </c>
      <c r="H30" s="185"/>
      <c r="I30" s="115"/>
      <c r="J30" s="115"/>
      <c r="K30" s="186"/>
      <c r="L30" s="201"/>
      <c r="M30" s="124"/>
      <c r="N30" s="124"/>
      <c r="O30" s="190"/>
      <c r="P30" s="190"/>
      <c r="Q30" s="120"/>
    </row>
    <row r="31" spans="2:28" ht="15">
      <c r="B31" s="118"/>
      <c r="C31" s="202"/>
      <c r="D31" s="114" t="s">
        <v>17</v>
      </c>
      <c r="E31" s="191"/>
      <c r="F31" s="199"/>
      <c r="G31" s="114" t="s">
        <v>89</v>
      </c>
      <c r="H31" s="185"/>
      <c r="I31" s="115"/>
      <c r="J31" s="115"/>
      <c r="K31" s="186"/>
      <c r="L31" s="115"/>
      <c r="M31" s="115"/>
      <c r="N31" s="198"/>
      <c r="O31" s="196"/>
      <c r="P31" s="196"/>
      <c r="Q31" s="123"/>
    </row>
    <row r="32" spans="2:28" ht="15">
      <c r="B32" s="49"/>
      <c r="C32" s="204" t="s">
        <v>90</v>
      </c>
      <c r="D32" s="114" t="s">
        <v>16</v>
      </c>
      <c r="E32" s="182"/>
      <c r="F32" s="199"/>
      <c r="G32" s="114" t="s">
        <v>16</v>
      </c>
      <c r="H32" s="205">
        <f>+H18</f>
        <v>0</v>
      </c>
      <c r="I32" s="205"/>
      <c r="J32" s="115"/>
      <c r="K32" s="115"/>
      <c r="L32" s="115"/>
      <c r="M32" s="115"/>
      <c r="N32" s="198"/>
      <c r="O32" s="197"/>
      <c r="P32" s="197"/>
      <c r="Q32" s="49"/>
    </row>
    <row r="33" spans="2:53" ht="15">
      <c r="B33" s="49"/>
      <c r="C33" s="204"/>
      <c r="D33" s="114" t="s">
        <v>17</v>
      </c>
      <c r="E33" s="191"/>
      <c r="F33" s="199"/>
      <c r="G33" s="114" t="s">
        <v>89</v>
      </c>
      <c r="H33" s="193"/>
      <c r="I33" s="115"/>
      <c r="J33" s="115"/>
      <c r="K33" s="206"/>
      <c r="L33" s="115"/>
      <c r="M33" s="115"/>
      <c r="N33" s="198"/>
      <c r="O33" s="197"/>
      <c r="P33" s="197"/>
      <c r="Q33" s="49"/>
    </row>
    <row r="34" spans="2:53">
      <c r="D34" s="126"/>
      <c r="H34" s="127"/>
      <c r="I34" s="128"/>
      <c r="J34" s="95"/>
      <c r="K34" s="95"/>
      <c r="L34" s="95"/>
      <c r="M34" s="207"/>
      <c r="N34" s="207"/>
      <c r="O34" s="128"/>
      <c r="P34" s="208"/>
      <c r="Q34" s="209"/>
      <c r="R34" s="208"/>
    </row>
    <row r="35" spans="2:53" ht="15">
      <c r="B35" s="210" t="s">
        <v>91</v>
      </c>
      <c r="C35" s="210"/>
      <c r="D35" s="211" t="s">
        <v>18</v>
      </c>
      <c r="E35" s="211"/>
      <c r="F35" s="211"/>
      <c r="G35" s="211"/>
      <c r="H35" s="211"/>
      <c r="I35" s="211"/>
      <c r="J35" s="212" t="s">
        <v>92</v>
      </c>
      <c r="K35" s="211" t="s">
        <v>93</v>
      </c>
      <c r="L35" s="211"/>
      <c r="M35" s="213" t="s">
        <v>94</v>
      </c>
      <c r="N35" s="214"/>
      <c r="O35" s="214"/>
      <c r="P35" s="214"/>
      <c r="Q35" s="214"/>
    </row>
    <row r="36" spans="2:53" ht="26.25" customHeight="1">
      <c r="B36" s="129" t="s">
        <v>272</v>
      </c>
      <c r="C36" s="131"/>
      <c r="D36" s="129" t="s">
        <v>273</v>
      </c>
      <c r="E36" s="130"/>
      <c r="F36" s="130"/>
      <c r="G36" s="130"/>
      <c r="H36" s="130"/>
      <c r="I36" s="131"/>
      <c r="J36" s="132"/>
      <c r="K36" s="133" t="s">
        <v>16</v>
      </c>
      <c r="L36" s="245"/>
      <c r="M36" s="134" t="s">
        <v>96</v>
      </c>
      <c r="N36" s="134"/>
      <c r="O36" s="134"/>
      <c r="P36" s="134"/>
      <c r="Q36" s="134"/>
    </row>
    <row r="37" spans="2:53" ht="18" customHeight="1">
      <c r="B37" s="135"/>
      <c r="C37" s="137"/>
      <c r="D37" s="135"/>
      <c r="E37" s="136"/>
      <c r="F37" s="136"/>
      <c r="G37" s="136"/>
      <c r="H37" s="136"/>
      <c r="I37" s="137"/>
      <c r="J37" s="132"/>
      <c r="K37" s="133" t="s">
        <v>17</v>
      </c>
      <c r="L37" s="216"/>
      <c r="M37" s="134"/>
      <c r="N37" s="134"/>
      <c r="O37" s="134"/>
      <c r="P37" s="134"/>
      <c r="Q37" s="134"/>
    </row>
    <row r="38" spans="2:53" ht="18.75" customHeight="1">
      <c r="B38" s="138"/>
      <c r="C38" s="140"/>
      <c r="D38" s="138" t="s">
        <v>97</v>
      </c>
      <c r="E38" s="139"/>
      <c r="F38" s="139"/>
      <c r="G38" s="139"/>
      <c r="H38" s="139"/>
      <c r="I38" s="140"/>
      <c r="J38" s="141"/>
      <c r="K38" s="133" t="s">
        <v>16</v>
      </c>
      <c r="L38" s="217"/>
      <c r="M38" s="142" t="s">
        <v>172</v>
      </c>
      <c r="N38" s="143"/>
      <c r="O38" s="143"/>
      <c r="P38" s="143"/>
      <c r="Q38" s="144"/>
    </row>
    <row r="39" spans="2:53" ht="14.25" customHeight="1">
      <c r="B39" s="145"/>
      <c r="C39" s="147"/>
      <c r="D39" s="145"/>
      <c r="E39" s="146"/>
      <c r="F39" s="146"/>
      <c r="G39" s="146"/>
      <c r="H39" s="146"/>
      <c r="I39" s="147"/>
      <c r="J39" s="141"/>
      <c r="K39" s="133" t="s">
        <v>17</v>
      </c>
      <c r="L39" s="216"/>
      <c r="M39" s="148"/>
      <c r="N39" s="149"/>
      <c r="O39" s="149"/>
      <c r="P39" s="149"/>
      <c r="Q39" s="150"/>
    </row>
    <row r="40" spans="2:53" ht="15">
      <c r="B40" s="138"/>
      <c r="C40" s="140"/>
      <c r="D40" s="138" t="s">
        <v>97</v>
      </c>
      <c r="E40" s="139"/>
      <c r="F40" s="139"/>
      <c r="G40" s="139"/>
      <c r="H40" s="139"/>
      <c r="I40" s="140"/>
      <c r="J40" s="141"/>
      <c r="K40" s="133" t="s">
        <v>16</v>
      </c>
      <c r="L40" s="216"/>
      <c r="M40" s="148"/>
      <c r="N40" s="149"/>
      <c r="O40" s="149"/>
      <c r="P40" s="149"/>
      <c r="Q40" s="150"/>
    </row>
    <row r="41" spans="2:53" ht="15">
      <c r="B41" s="145"/>
      <c r="C41" s="147"/>
      <c r="D41" s="145"/>
      <c r="E41" s="146"/>
      <c r="F41" s="146"/>
      <c r="G41" s="146"/>
      <c r="H41" s="146"/>
      <c r="I41" s="147"/>
      <c r="J41" s="141"/>
      <c r="K41" s="133" t="s">
        <v>17</v>
      </c>
      <c r="L41" s="216"/>
      <c r="M41" s="148"/>
      <c r="N41" s="149"/>
      <c r="O41" s="149"/>
      <c r="P41" s="149"/>
      <c r="Q41" s="150"/>
    </row>
    <row r="42" spans="2:53" ht="15" customHeight="1">
      <c r="B42" s="129" t="s">
        <v>310</v>
      </c>
      <c r="C42" s="130"/>
      <c r="D42" s="130"/>
      <c r="E42" s="130"/>
      <c r="F42" s="130"/>
      <c r="G42" s="130"/>
      <c r="H42" s="130"/>
      <c r="I42" s="130"/>
      <c r="J42" s="130"/>
      <c r="K42" s="130"/>
      <c r="L42" s="131"/>
      <c r="M42" s="148"/>
      <c r="N42" s="149"/>
      <c r="O42" s="149"/>
      <c r="P42" s="149"/>
      <c r="Q42" s="150"/>
    </row>
    <row r="43" spans="2:53" ht="133.5" customHeight="1">
      <c r="B43" s="135"/>
      <c r="C43" s="136"/>
      <c r="D43" s="136"/>
      <c r="E43" s="136"/>
      <c r="F43" s="136"/>
      <c r="G43" s="136"/>
      <c r="H43" s="136"/>
      <c r="I43" s="136"/>
      <c r="J43" s="136"/>
      <c r="K43" s="136"/>
      <c r="L43" s="137"/>
      <c r="M43" s="151"/>
      <c r="N43" s="152"/>
      <c r="O43" s="152"/>
      <c r="P43" s="152"/>
      <c r="Q43" s="153"/>
    </row>
    <row r="44" spans="2:53">
      <c r="M44" s="218"/>
      <c r="N44" s="218"/>
    </row>
    <row r="45" spans="2:53" ht="15" thickBot="1">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row>
    <row r="46" spans="2:53" ht="15.75" thickBot="1">
      <c r="B46" s="30" t="s">
        <v>151</v>
      </c>
      <c r="C46" s="31">
        <f>+H32</f>
        <v>0</v>
      </c>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row>
    <row r="47" spans="2:53" ht="15.75" thickBot="1">
      <c r="B47" s="32" t="s">
        <v>152</v>
      </c>
      <c r="C47" s="31">
        <f>+H33</f>
        <v>0</v>
      </c>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row>
    <row r="48" spans="2:53">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row>
    <row r="49" spans="2:53" ht="15" thickBot="1">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row>
    <row r="50" spans="2:53" ht="15">
      <c r="B50" s="320" t="s">
        <v>258</v>
      </c>
      <c r="C50" s="321" t="s">
        <v>259</v>
      </c>
      <c r="E50" s="263"/>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row>
    <row r="51" spans="2:53" ht="15" thickBot="1">
      <c r="B51" s="322">
        <f>+[1]INFRAESTRUCTURA!C300+'[1]POLITICA PUBLICA'!C44+'[1]PROGRAMAS CONECTIVIDAD'!C108+[1]EVENTOS!C120+'CENTRO POTENCIA'!C46</f>
        <v>2366230801</v>
      </c>
      <c r="C51" s="323">
        <f>+[1]INFRAESTRUCTURA!C301+'[1]POLITICA PUBLICA'!C45+'[1]PROGRAMAS CONECTIVIDAD'!C109+[1]EVENTOS!C121+'CENTRO POTENCIA'!C47</f>
        <v>1696588637</v>
      </c>
      <c r="E51" s="263"/>
      <c r="F51" s="32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row>
    <row r="52" spans="2:53">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row>
    <row r="53" spans="2:53">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row>
    <row r="54" spans="2:53">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X54" s="219"/>
      <c r="AY54" s="219"/>
      <c r="AZ54" s="219"/>
      <c r="BA54" s="219"/>
    </row>
    <row r="55" spans="2:53">
      <c r="R55" s="219"/>
      <c r="S55" s="219"/>
      <c r="T55" s="219"/>
      <c r="U55" s="219"/>
      <c r="V55" s="219"/>
      <c r="W55" s="219"/>
      <c r="X55" s="219"/>
      <c r="Y55" s="219"/>
      <c r="Z55" s="219"/>
      <c r="AA55" s="219"/>
      <c r="AB55" s="219"/>
      <c r="AC55" s="219"/>
      <c r="AD55" s="219"/>
      <c r="AE55" s="219"/>
      <c r="AF55" s="219"/>
      <c r="AG55" s="219"/>
      <c r="AH55" s="219"/>
      <c r="AI55" s="219"/>
      <c r="AJ55" s="219"/>
      <c r="AK55" s="219"/>
      <c r="AL55" s="219"/>
      <c r="AM55" s="219"/>
      <c r="AN55" s="219"/>
      <c r="AO55" s="219"/>
      <c r="AP55" s="219"/>
      <c r="AQ55" s="219"/>
      <c r="AR55" s="219"/>
      <c r="AS55" s="219"/>
      <c r="AT55" s="219"/>
      <c r="AU55" s="219"/>
      <c r="AV55" s="219"/>
      <c r="AW55" s="219"/>
      <c r="AX55" s="219"/>
      <c r="AY55" s="219"/>
      <c r="AZ55" s="219"/>
      <c r="BA55" s="219"/>
    </row>
    <row r="56" spans="2:53">
      <c r="R56" s="219"/>
      <c r="S56" s="219"/>
      <c r="T56" s="219"/>
      <c r="U56" s="219"/>
      <c r="V56" s="219"/>
      <c r="W56" s="219"/>
      <c r="X56" s="219"/>
      <c r="Y56" s="219"/>
      <c r="Z56" s="219"/>
      <c r="AA56" s="219"/>
      <c r="AB56" s="219"/>
      <c r="AC56" s="219"/>
      <c r="AD56" s="219"/>
      <c r="AE56" s="219"/>
      <c r="AF56" s="219"/>
      <c r="AG56" s="219"/>
      <c r="AH56" s="219"/>
      <c r="AI56" s="219"/>
      <c r="AJ56" s="219"/>
      <c r="AK56" s="219"/>
      <c r="AL56" s="219"/>
      <c r="AM56" s="219"/>
      <c r="AN56" s="219"/>
      <c r="AO56" s="219"/>
      <c r="AP56" s="219"/>
      <c r="AQ56" s="219"/>
      <c r="AR56" s="219"/>
      <c r="AS56" s="219"/>
      <c r="AT56" s="219"/>
      <c r="AU56" s="219"/>
      <c r="AV56" s="219"/>
      <c r="AW56" s="219"/>
      <c r="AX56" s="219"/>
      <c r="AY56" s="219"/>
      <c r="AZ56" s="219"/>
      <c r="BA56" s="219"/>
    </row>
    <row r="57" spans="2:53">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219"/>
      <c r="AU57" s="219"/>
      <c r="AV57" s="219"/>
      <c r="AW57" s="219"/>
      <c r="AX57" s="219"/>
      <c r="AY57" s="219"/>
      <c r="AZ57" s="219"/>
      <c r="BA57" s="219"/>
    </row>
    <row r="58" spans="2:53">
      <c r="R58" s="219"/>
      <c r="S58" s="219"/>
      <c r="T58" s="219"/>
      <c r="U58" s="219"/>
      <c r="V58" s="219"/>
      <c r="W58" s="219"/>
      <c r="X58" s="219"/>
      <c r="Y58" s="219"/>
      <c r="Z58" s="219"/>
      <c r="AA58" s="219"/>
      <c r="AB58" s="219"/>
      <c r="AC58" s="219"/>
      <c r="AD58" s="219"/>
      <c r="AE58" s="219"/>
      <c r="AF58" s="219"/>
      <c r="AG58" s="219"/>
      <c r="AH58" s="219"/>
      <c r="AI58" s="219"/>
      <c r="AJ58" s="219"/>
      <c r="AK58" s="219"/>
      <c r="AL58" s="219"/>
      <c r="AM58" s="219"/>
      <c r="AN58" s="219"/>
      <c r="AO58" s="219"/>
      <c r="AP58" s="219"/>
      <c r="AQ58" s="219"/>
      <c r="AR58" s="219"/>
      <c r="AS58" s="219"/>
      <c r="AT58" s="219"/>
      <c r="AU58" s="219"/>
      <c r="AV58" s="219"/>
      <c r="AW58" s="219"/>
      <c r="AX58" s="219"/>
      <c r="AY58" s="219"/>
      <c r="AZ58" s="219"/>
      <c r="BA58" s="219"/>
    </row>
    <row r="59" spans="2:53">
      <c r="R59" s="219"/>
      <c r="S59" s="219"/>
      <c r="T59" s="219"/>
      <c r="U59" s="219"/>
      <c r="V59" s="219"/>
      <c r="W59" s="219"/>
      <c r="X59" s="219"/>
      <c r="Y59" s="219"/>
      <c r="Z59" s="219"/>
      <c r="AA59" s="219"/>
      <c r="AB59" s="219"/>
      <c r="AC59" s="219"/>
      <c r="AD59" s="219"/>
      <c r="AE59" s="219"/>
      <c r="AF59" s="219"/>
      <c r="AG59" s="219"/>
      <c r="AH59" s="219"/>
      <c r="AI59" s="219"/>
      <c r="AJ59" s="219"/>
      <c r="AK59" s="219"/>
      <c r="AL59" s="219"/>
      <c r="AM59" s="219"/>
      <c r="AN59" s="219"/>
      <c r="AO59" s="219"/>
      <c r="AP59" s="219"/>
      <c r="AQ59" s="219"/>
      <c r="AR59" s="219"/>
      <c r="AS59" s="219"/>
      <c r="AT59" s="219"/>
      <c r="AU59" s="219"/>
      <c r="AV59" s="219"/>
      <c r="AW59" s="219"/>
      <c r="AX59" s="219"/>
      <c r="AY59" s="219"/>
      <c r="AZ59" s="219"/>
      <c r="BA59" s="219"/>
    </row>
    <row r="60" spans="2:53">
      <c r="R60" s="219"/>
      <c r="S60" s="219"/>
      <c r="T60" s="219"/>
      <c r="U60" s="219"/>
      <c r="V60" s="219"/>
      <c r="W60" s="219"/>
      <c r="X60" s="219"/>
      <c r="Y60" s="219"/>
      <c r="Z60" s="219"/>
      <c r="AA60" s="219"/>
      <c r="AB60" s="219"/>
      <c r="AC60" s="219"/>
      <c r="AD60" s="219"/>
      <c r="AE60" s="219"/>
      <c r="AF60" s="219"/>
      <c r="AG60" s="219"/>
      <c r="AH60" s="219"/>
      <c r="AI60" s="219"/>
      <c r="AJ60" s="219"/>
      <c r="AK60" s="219"/>
      <c r="AL60" s="219"/>
      <c r="AM60" s="219"/>
      <c r="AN60" s="219"/>
      <c r="AO60" s="219"/>
      <c r="AP60" s="219"/>
      <c r="AQ60" s="219"/>
      <c r="AR60" s="219"/>
      <c r="AS60" s="219"/>
      <c r="AT60" s="219"/>
      <c r="AU60" s="219"/>
      <c r="AV60" s="219"/>
      <c r="AW60" s="219"/>
      <c r="AX60" s="219"/>
      <c r="AY60" s="219"/>
      <c r="AZ60" s="219"/>
      <c r="BA60" s="219"/>
    </row>
    <row r="61" spans="2:53">
      <c r="R61" s="219"/>
      <c r="S61" s="219"/>
      <c r="T61" s="219"/>
      <c r="U61" s="219"/>
      <c r="V61" s="219"/>
      <c r="W61" s="219"/>
      <c r="X61" s="219"/>
      <c r="Y61" s="219"/>
      <c r="Z61" s="219"/>
      <c r="AA61" s="219"/>
      <c r="AB61" s="219"/>
      <c r="AC61" s="219"/>
      <c r="AD61" s="219"/>
      <c r="AE61" s="219"/>
      <c r="AF61" s="219"/>
      <c r="AG61" s="219"/>
      <c r="AH61" s="219"/>
      <c r="AI61" s="219"/>
      <c r="AJ61" s="219"/>
      <c r="AK61" s="219"/>
      <c r="AL61" s="219"/>
      <c r="AM61" s="219"/>
      <c r="AN61" s="219"/>
      <c r="AO61" s="219"/>
      <c r="AP61" s="219"/>
      <c r="AQ61" s="219"/>
      <c r="AR61" s="219"/>
      <c r="AS61" s="219"/>
      <c r="AT61" s="219"/>
      <c r="AU61" s="219"/>
      <c r="AV61" s="219"/>
      <c r="AW61" s="219"/>
      <c r="AX61" s="219"/>
      <c r="AY61" s="219"/>
      <c r="AZ61" s="219"/>
      <c r="BA61" s="219"/>
    </row>
    <row r="62" spans="2:53">
      <c r="R62" s="219"/>
      <c r="S62" s="219"/>
      <c r="T62" s="219"/>
      <c r="U62" s="219"/>
      <c r="V62" s="219"/>
      <c r="W62" s="219"/>
      <c r="X62" s="219"/>
      <c r="Y62" s="219"/>
      <c r="Z62" s="219"/>
      <c r="AA62" s="219"/>
      <c r="AB62" s="219"/>
      <c r="AC62" s="219"/>
      <c r="AD62" s="219"/>
      <c r="AE62" s="219"/>
      <c r="AF62" s="219"/>
      <c r="AG62" s="219"/>
      <c r="AH62" s="219"/>
      <c r="AI62" s="219"/>
      <c r="AJ62" s="219"/>
      <c r="AK62" s="219"/>
      <c r="AL62" s="219"/>
      <c r="AM62" s="219"/>
      <c r="AN62" s="219"/>
      <c r="AO62" s="219"/>
      <c r="AP62" s="219"/>
      <c r="AQ62" s="219"/>
      <c r="AR62" s="219"/>
      <c r="AS62" s="219"/>
      <c r="AT62" s="219"/>
      <c r="AU62" s="219"/>
      <c r="AV62" s="219"/>
      <c r="AW62" s="219"/>
      <c r="AX62" s="219"/>
      <c r="AY62" s="219"/>
      <c r="AZ62" s="219"/>
      <c r="BA62" s="219"/>
    </row>
    <row r="63" spans="2:53">
      <c r="R63" s="219"/>
      <c r="S63" s="219"/>
      <c r="T63" s="219"/>
      <c r="U63" s="219"/>
      <c r="V63" s="219"/>
      <c r="W63" s="219"/>
      <c r="X63" s="219"/>
      <c r="Y63" s="219"/>
      <c r="Z63" s="219"/>
      <c r="AA63" s="219"/>
      <c r="AB63" s="219"/>
      <c r="AC63" s="219"/>
      <c r="AD63" s="219"/>
      <c r="AE63" s="219"/>
      <c r="AF63" s="219"/>
      <c r="AG63" s="219"/>
      <c r="AH63" s="219"/>
      <c r="AI63" s="219"/>
      <c r="AJ63" s="219"/>
      <c r="AK63" s="219"/>
      <c r="AL63" s="219"/>
      <c r="AM63" s="219"/>
      <c r="AN63" s="219"/>
      <c r="AO63" s="219"/>
      <c r="AP63" s="219"/>
      <c r="AQ63" s="219"/>
      <c r="AR63" s="219"/>
      <c r="AS63" s="219"/>
      <c r="AT63" s="219"/>
      <c r="AU63" s="219"/>
      <c r="AV63" s="219"/>
      <c r="AW63" s="219"/>
      <c r="AX63" s="219"/>
      <c r="AY63" s="219"/>
      <c r="AZ63" s="219"/>
      <c r="BA63" s="219"/>
    </row>
    <row r="64" spans="2:53">
      <c r="R64" s="219"/>
      <c r="S64" s="219"/>
      <c r="T64" s="219"/>
      <c r="U64" s="219"/>
      <c r="V64" s="219"/>
      <c r="W64" s="219"/>
      <c r="X64" s="219"/>
      <c r="Y64" s="219"/>
      <c r="Z64" s="219"/>
      <c r="AA64" s="219"/>
      <c r="AB64" s="219"/>
      <c r="AC64" s="219"/>
      <c r="AD64" s="219"/>
      <c r="AE64" s="219"/>
      <c r="AF64" s="219"/>
      <c r="AG64" s="219"/>
      <c r="AH64" s="219"/>
      <c r="AI64" s="219"/>
      <c r="AJ64" s="219"/>
      <c r="AK64" s="219"/>
      <c r="AL64" s="219"/>
      <c r="AM64" s="219"/>
      <c r="AN64" s="219"/>
      <c r="AO64" s="219"/>
      <c r="AP64" s="219"/>
      <c r="AQ64" s="219"/>
      <c r="AR64" s="219"/>
      <c r="AS64" s="219"/>
      <c r="AT64" s="219"/>
      <c r="AU64" s="219"/>
      <c r="AV64" s="219"/>
      <c r="AW64" s="219"/>
      <c r="AX64" s="219"/>
      <c r="AY64" s="219"/>
      <c r="AZ64" s="219"/>
      <c r="BA64" s="219"/>
    </row>
    <row r="65" spans="18:53">
      <c r="R65" s="219"/>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c r="AR65" s="219"/>
      <c r="AS65" s="219"/>
      <c r="AT65" s="219"/>
      <c r="AU65" s="219"/>
      <c r="AV65" s="219"/>
      <c r="AW65" s="219"/>
      <c r="AX65" s="219"/>
      <c r="AY65" s="219"/>
      <c r="AZ65" s="219"/>
      <c r="BA65" s="219"/>
    </row>
    <row r="66" spans="18:53">
      <c r="R66" s="219"/>
      <c r="S66" s="219"/>
      <c r="T66" s="219"/>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c r="AR66" s="219"/>
      <c r="AS66" s="219"/>
      <c r="AT66" s="219"/>
      <c r="AU66" s="219"/>
      <c r="AV66" s="219"/>
      <c r="AW66" s="219"/>
      <c r="AX66" s="219"/>
      <c r="AY66" s="219"/>
      <c r="AZ66" s="219"/>
      <c r="BA66" s="219"/>
    </row>
    <row r="67" spans="18:53">
      <c r="R67" s="219"/>
      <c r="S67" s="219"/>
      <c r="T67" s="219"/>
      <c r="U67" s="219"/>
      <c r="V67" s="219"/>
      <c r="W67" s="219"/>
      <c r="X67" s="219"/>
      <c r="Y67" s="219"/>
      <c r="Z67" s="219"/>
      <c r="AA67" s="219"/>
      <c r="AB67" s="219"/>
      <c r="AC67" s="219"/>
      <c r="AD67" s="219"/>
      <c r="AE67" s="219"/>
      <c r="AF67" s="219"/>
      <c r="AG67" s="219"/>
      <c r="AH67" s="219"/>
      <c r="AI67" s="219"/>
      <c r="AJ67" s="219"/>
      <c r="AK67" s="219"/>
      <c r="AL67" s="219"/>
      <c r="AM67" s="219"/>
      <c r="AN67" s="219"/>
      <c r="AO67" s="219"/>
      <c r="AP67" s="219"/>
      <c r="AQ67" s="219"/>
      <c r="AR67" s="219"/>
      <c r="AS67" s="219"/>
      <c r="AT67" s="219"/>
      <c r="AU67" s="219"/>
      <c r="AV67" s="219"/>
      <c r="AW67" s="219"/>
      <c r="AX67" s="219"/>
      <c r="AY67" s="219"/>
      <c r="AZ67" s="219"/>
      <c r="BA67" s="219"/>
    </row>
    <row r="68" spans="18:53">
      <c r="R68" s="219"/>
      <c r="S68" s="219"/>
      <c r="T68" s="219"/>
      <c r="U68" s="219"/>
      <c r="V68" s="219"/>
      <c r="W68" s="219"/>
      <c r="X68" s="219"/>
      <c r="Y68" s="219"/>
      <c r="Z68" s="219"/>
      <c r="AA68" s="219"/>
      <c r="AB68" s="219"/>
      <c r="AC68" s="219"/>
      <c r="AD68" s="219"/>
      <c r="AE68" s="219"/>
      <c r="AF68" s="219"/>
      <c r="AG68" s="219"/>
      <c r="AH68" s="219"/>
      <c r="AI68" s="219"/>
      <c r="AJ68" s="219"/>
      <c r="AK68" s="219"/>
      <c r="AL68" s="219"/>
      <c r="AM68" s="219"/>
      <c r="AN68" s="219"/>
      <c r="AO68" s="219"/>
      <c r="AP68" s="219"/>
      <c r="AQ68" s="219"/>
      <c r="AR68" s="219"/>
      <c r="AS68" s="219"/>
      <c r="AT68" s="219"/>
      <c r="AU68" s="219"/>
      <c r="AV68" s="219"/>
      <c r="AW68" s="219"/>
      <c r="AX68" s="219"/>
      <c r="AY68" s="219"/>
      <c r="AZ68" s="219"/>
      <c r="BA68" s="219"/>
    </row>
  </sheetData>
  <mergeCells count="109">
    <mergeCell ref="B38:C39"/>
    <mergeCell ref="D38:I39"/>
    <mergeCell ref="J38:J39"/>
    <mergeCell ref="M38:Q43"/>
    <mergeCell ref="B40:C41"/>
    <mergeCell ref="D40:I41"/>
    <mergeCell ref="J40:J41"/>
    <mergeCell ref="B42:L43"/>
    <mergeCell ref="Q32:Q33"/>
    <mergeCell ref="B35:C35"/>
    <mergeCell ref="D35:I35"/>
    <mergeCell ref="K35:L35"/>
    <mergeCell ref="M35:Q35"/>
    <mergeCell ref="B36:C37"/>
    <mergeCell ref="D36:I37"/>
    <mergeCell ref="J36:J37"/>
    <mergeCell ref="M36:Q37"/>
    <mergeCell ref="C30:C31"/>
    <mergeCell ref="E30:E31"/>
    <mergeCell ref="O30:O31"/>
    <mergeCell ref="P30:P31"/>
    <mergeCell ref="Q30:Q31"/>
    <mergeCell ref="B32:B33"/>
    <mergeCell ref="C32:C33"/>
    <mergeCell ref="E32:E33"/>
    <mergeCell ref="O32:O33"/>
    <mergeCell ref="P32:P33"/>
    <mergeCell ref="B18:B31"/>
    <mergeCell ref="C26:C27"/>
    <mergeCell ref="E26:E27"/>
    <mergeCell ref="O26:O27"/>
    <mergeCell ref="P26:P27"/>
    <mergeCell ref="Q26:Q27"/>
    <mergeCell ref="C28:C29"/>
    <mergeCell ref="E28:E29"/>
    <mergeCell ref="O28:O29"/>
    <mergeCell ref="P28:P29"/>
    <mergeCell ref="Q28:Q29"/>
    <mergeCell ref="Q22:Q23"/>
    <mergeCell ref="C24:C25"/>
    <mergeCell ref="E24:E25"/>
    <mergeCell ref="O24:O25"/>
    <mergeCell ref="P24:P25"/>
    <mergeCell ref="Q24:Q25"/>
    <mergeCell ref="U18:V18"/>
    <mergeCell ref="C20:C21"/>
    <mergeCell ref="E20:E21"/>
    <mergeCell ref="O20:O21"/>
    <mergeCell ref="P20:P21"/>
    <mergeCell ref="Q20:Q21"/>
    <mergeCell ref="C18:C19"/>
    <mergeCell ref="E18:E19"/>
    <mergeCell ref="O18:O19"/>
    <mergeCell ref="P18:P19"/>
    <mergeCell ref="Q18:Q19"/>
    <mergeCell ref="C22:C23"/>
    <mergeCell ref="E22:E23"/>
    <mergeCell ref="O22:O23"/>
    <mergeCell ref="P22:P23"/>
    <mergeCell ref="B15:B17"/>
    <mergeCell ref="C15:C17"/>
    <mergeCell ref="D15:D17"/>
    <mergeCell ref="E15:E17"/>
    <mergeCell ref="F15:F17"/>
    <mergeCell ref="G15:G17"/>
    <mergeCell ref="U12:W12"/>
    <mergeCell ref="B13:C13"/>
    <mergeCell ref="D13:I13"/>
    <mergeCell ref="N13:P13"/>
    <mergeCell ref="U13:W13"/>
    <mergeCell ref="D14:I14"/>
    <mergeCell ref="N14:P14"/>
    <mergeCell ref="U14:V14"/>
    <mergeCell ref="H15:H17"/>
    <mergeCell ref="I15:L16"/>
    <mergeCell ref="M15:N16"/>
    <mergeCell ref="O15:Q15"/>
    <mergeCell ref="U15:V15"/>
    <mergeCell ref="O16:O17"/>
    <mergeCell ref="P16:P17"/>
    <mergeCell ref="Q16:Q17"/>
    <mergeCell ref="U16:V16"/>
    <mergeCell ref="U17:V17"/>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2:C5"/>
    <mergeCell ref="D2:M3"/>
    <mergeCell ref="N2:O2"/>
    <mergeCell ref="P2:Q5"/>
    <mergeCell ref="N3:O3"/>
    <mergeCell ref="D4:M5"/>
    <mergeCell ref="N4:O4"/>
    <mergeCell ref="N5:O5"/>
    <mergeCell ref="T9:X9"/>
  </mergeCells>
  <pageMargins left="0.62992125984251968" right="0.19685039370078741" top="0.23622047244094491" bottom="0.19685039370078741" header="0.15748031496062992" footer="0"/>
  <pageSetup scale="33"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H8" sqref="H8"/>
    </sheetView>
  </sheetViews>
  <sheetFormatPr baseColWidth="10" defaultRowHeight="14.25"/>
  <cols>
    <col min="1" max="1" width="20.7109375" style="3" bestFit="1" customWidth="1"/>
    <col min="2" max="2" width="2.42578125" style="3" bestFit="1" customWidth="1"/>
    <col min="3" max="3" width="18.28515625" style="4" bestFit="1" customWidth="1"/>
    <col min="4" max="4" width="13.140625" style="3" customWidth="1"/>
    <col min="5" max="16384" width="11.42578125" style="3"/>
  </cols>
  <sheetData>
    <row r="1" spans="1:4" s="17" customFormat="1" ht="32.25" customHeight="1">
      <c r="A1" s="16" t="s">
        <v>20</v>
      </c>
      <c r="B1" s="16"/>
      <c r="C1" s="18"/>
      <c r="D1" s="15" t="s">
        <v>26</v>
      </c>
    </row>
    <row r="2" spans="1:4" ht="15" customHeight="1">
      <c r="A2" s="41" t="s">
        <v>21</v>
      </c>
      <c r="B2" s="7" t="s">
        <v>16</v>
      </c>
      <c r="C2" s="8" t="e">
        <f>#REF!</f>
        <v>#REF!</v>
      </c>
      <c r="D2" s="47" t="e">
        <f>C3/C2</f>
        <v>#REF!</v>
      </c>
    </row>
    <row r="3" spans="1:4">
      <c r="A3" s="41"/>
      <c r="B3" s="7" t="s">
        <v>17</v>
      </c>
      <c r="C3" s="8" t="e">
        <f>#REF!</f>
        <v>#REF!</v>
      </c>
      <c r="D3" s="47"/>
    </row>
    <row r="4" spans="1:4">
      <c r="A4" s="42" t="s">
        <v>22</v>
      </c>
      <c r="B4" s="9" t="s">
        <v>16</v>
      </c>
      <c r="C4" s="10" t="e">
        <f>#REF!</f>
        <v>#REF!</v>
      </c>
      <c r="D4" s="47" t="e">
        <f>C5/C4</f>
        <v>#REF!</v>
      </c>
    </row>
    <row r="5" spans="1:4">
      <c r="A5" s="42"/>
      <c r="B5" s="9" t="s">
        <v>17</v>
      </c>
      <c r="C5" s="10" t="e">
        <f>#REF!</f>
        <v>#REF!</v>
      </c>
      <c r="D5" s="47"/>
    </row>
    <row r="6" spans="1:4">
      <c r="A6" s="43" t="s">
        <v>23</v>
      </c>
      <c r="B6" s="11" t="s">
        <v>16</v>
      </c>
      <c r="C6" s="12" t="e">
        <f>#REF!</f>
        <v>#REF!</v>
      </c>
      <c r="D6" s="47" t="e">
        <f>C7/C6</f>
        <v>#REF!</v>
      </c>
    </row>
    <row r="7" spans="1:4">
      <c r="A7" s="43"/>
      <c r="B7" s="11" t="s">
        <v>17</v>
      </c>
      <c r="C7" s="12" t="e">
        <f>#REF!</f>
        <v>#REF!</v>
      </c>
      <c r="D7" s="47"/>
    </row>
    <row r="8" spans="1:4">
      <c r="A8" s="44" t="s">
        <v>24</v>
      </c>
      <c r="B8" s="13" t="s">
        <v>16</v>
      </c>
      <c r="C8" s="14" t="e">
        <f>#REF!</f>
        <v>#REF!</v>
      </c>
      <c r="D8" s="47" t="e">
        <f>C9/C8</f>
        <v>#REF!</v>
      </c>
    </row>
    <row r="9" spans="1:4">
      <c r="A9" s="44"/>
      <c r="B9" s="13" t="s">
        <v>17</v>
      </c>
      <c r="C9" s="14" t="e">
        <f>#REF!</f>
        <v>#REF!</v>
      </c>
      <c r="D9" s="47"/>
    </row>
    <row r="10" spans="1:4" ht="15">
      <c r="A10" s="45" t="s">
        <v>20</v>
      </c>
      <c r="B10" s="5" t="s">
        <v>16</v>
      </c>
      <c r="C10" s="6" t="e">
        <f>C2+C4+C6+C8</f>
        <v>#REF!</v>
      </c>
      <c r="D10" s="46" t="e">
        <f>C11/C10</f>
        <v>#REF!</v>
      </c>
    </row>
    <row r="11" spans="1:4" ht="15">
      <c r="A11" s="45"/>
      <c r="B11" s="5" t="s">
        <v>17</v>
      </c>
      <c r="C11" s="6" t="e">
        <f>C3+C5+C7+C9</f>
        <v>#REF!</v>
      </c>
      <c r="D11" s="46"/>
    </row>
  </sheetData>
  <mergeCells count="10">
    <mergeCell ref="D10:D11"/>
    <mergeCell ref="D2:D3"/>
    <mergeCell ref="D4:D5"/>
    <mergeCell ref="D6:D7"/>
    <mergeCell ref="D8:D9"/>
    <mergeCell ref="A2:A3"/>
    <mergeCell ref="A4:A5"/>
    <mergeCell ref="A6:A7"/>
    <mergeCell ref="A8:A9"/>
    <mergeCell ref="A10:A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INFRAESTRUCTURA</vt:lpstr>
      <vt:lpstr>POLITICA PUBLICA</vt:lpstr>
      <vt:lpstr>PROGRAMAS CONECTIVIDAD</vt:lpstr>
      <vt:lpstr>EVENTOS</vt:lpstr>
      <vt:lpstr>CENTRO POTENCIA</vt:lpstr>
      <vt:lpstr>Hoja6</vt:lpstr>
      <vt:lpstr>'CENTRO POTENCIA'!Área_de_impresión</vt:lpstr>
      <vt:lpstr>'POLITICA PUBLICA'!Área_de_impresión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Fiore Rojas villalba</dc:creator>
  <cp:lastModifiedBy>equipo 60</cp:lastModifiedBy>
  <cp:lastPrinted>2023-10-11T19:23:48Z</cp:lastPrinted>
  <dcterms:created xsi:type="dcterms:W3CDTF">2021-12-29T19:44:11Z</dcterms:created>
  <dcterms:modified xsi:type="dcterms:W3CDTF">2025-01-29T21:37:56Z</dcterms:modified>
</cp:coreProperties>
</file>